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560" yWindow="560" windowWidth="25040" windowHeight="15500" tabRatio="500"/>
  </bookViews>
  <sheets>
    <sheet name="LP" sheetId="5" r:id="rId1"/>
    <sheet name="Data for Class" sheetId="6" r:id="rId2"/>
    <sheet name="Project Data" sheetId="4" r:id="rId3"/>
    <sheet name="Ratings-Ad Cost Raw Data" sheetId="3" r:id="rId4"/>
    <sheet name="Old Data" sheetId="2" r:id="rId5"/>
    <sheet name="Sheet1" sheetId="7" r:id="rId6"/>
  </sheets>
  <definedNames>
    <definedName name="_xlnm._FilterDatabase" localSheetId="3" hidden="1">'Ratings-Ad Cost Raw Data'!$C$1:$J$132</definedName>
    <definedName name="solver_adj" localSheetId="0" hidden="1">LP!$B$2:$B$54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itr" localSheetId="0" hidden="1">2147483647</definedName>
    <definedName name="solver_lhs1" localSheetId="0" hidden="1">LP!$B$2:$B$54</definedName>
    <definedName name="solver_lhs10" localSheetId="0" hidden="1">LP!$N$4</definedName>
    <definedName name="solver_lhs11" localSheetId="0" hidden="1">LP!$N$5</definedName>
    <definedName name="solver_lhs12" localSheetId="0" hidden="1">LP!$N$5</definedName>
    <definedName name="solver_lhs13" localSheetId="0" hidden="1">LP!$N$6</definedName>
    <definedName name="solver_lhs14" localSheetId="0" hidden="1">LP!$N$6</definedName>
    <definedName name="solver_lhs15" localSheetId="0" hidden="1">LP!$N$7</definedName>
    <definedName name="solver_lhs16" localSheetId="0" hidden="1">LP!$N$7</definedName>
    <definedName name="solver_lhs17" localSheetId="0" hidden="1">LP!$N$8</definedName>
    <definedName name="solver_lhs18" localSheetId="0" hidden="1">LP!$N$8</definedName>
    <definedName name="solver_lhs19" localSheetId="0" hidden="1">LP!$N$9</definedName>
    <definedName name="solver_lhs2" localSheetId="0" hidden="1">LP!$B$2:$B$54</definedName>
    <definedName name="solver_lhs20" localSheetId="0" hidden="1">LP!$N$9</definedName>
    <definedName name="solver_lhs3" localSheetId="0" hidden="1">LP!$L$11</definedName>
    <definedName name="solver_lhs4" localSheetId="0" hidden="1">LP!$L$12</definedName>
    <definedName name="solver_lhs5" localSheetId="0" hidden="1">LP!$L$13</definedName>
    <definedName name="solver_lhs6" localSheetId="0" hidden="1">LP!$L$14</definedName>
    <definedName name="solver_lhs7" localSheetId="0" hidden="1">LP!$L$15</definedName>
    <definedName name="solver_lhs8" localSheetId="0" hidden="1">LP!$L$2</definedName>
    <definedName name="solver_lhs9" localSheetId="0" hidden="1">LP!$N$4</definedName>
    <definedName name="solver_lin" localSheetId="0" hidden="1">1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20</definedName>
    <definedName name="solver_opt" localSheetId="0" hidden="1">LP!$L$1</definedName>
    <definedName name="solver_pre" localSheetId="0" hidden="1">0.000001</definedName>
    <definedName name="solver_rbv" localSheetId="0" hidden="1">1</definedName>
    <definedName name="solver_rel1" localSheetId="0" hidden="1">1</definedName>
    <definedName name="solver_rel10" localSheetId="0" hidden="1">3</definedName>
    <definedName name="solver_rel11" localSheetId="0" hidden="1">1</definedName>
    <definedName name="solver_rel12" localSheetId="0" hidden="1">3</definedName>
    <definedName name="solver_rel13" localSheetId="0" hidden="1">1</definedName>
    <definedName name="solver_rel14" localSheetId="0" hidden="1">3</definedName>
    <definedName name="solver_rel15" localSheetId="0" hidden="1">1</definedName>
    <definedName name="solver_rel16" localSheetId="0" hidden="1">3</definedName>
    <definedName name="solver_rel17" localSheetId="0" hidden="1">1</definedName>
    <definedName name="solver_rel18" localSheetId="0" hidden="1">3</definedName>
    <definedName name="solver_rel19" localSheetId="0" hidden="1">1</definedName>
    <definedName name="solver_rel2" localSheetId="0" hidden="1">3</definedName>
    <definedName name="solver_rel20" localSheetId="0" hidden="1">3</definedName>
    <definedName name="solver_rel3" localSheetId="0" hidden="1">3</definedName>
    <definedName name="solver_rel4" localSheetId="0" hidden="1">3</definedName>
    <definedName name="solver_rel5" localSheetId="0" hidden="1">3</definedName>
    <definedName name="solver_rel6" localSheetId="0" hidden="1">3</definedName>
    <definedName name="solver_rel7" localSheetId="0" hidden="1">3</definedName>
    <definedName name="solver_rel8" localSheetId="0" hidden="1">2</definedName>
    <definedName name="solver_rel9" localSheetId="0" hidden="1">1</definedName>
    <definedName name="solver_rhs1" localSheetId="0" hidden="1">LP!$R$2:$R$54</definedName>
    <definedName name="solver_rhs10" localSheetId="0" hidden="1">LP!$L$4</definedName>
    <definedName name="solver_rhs11" localSheetId="0" hidden="1">LP!$P$5</definedName>
    <definedName name="solver_rhs12" localSheetId="0" hidden="1">LP!$L$5</definedName>
    <definedName name="solver_rhs13" localSheetId="0" hidden="1">LP!$P$6</definedName>
    <definedName name="solver_rhs14" localSheetId="0" hidden="1">LP!$L$6</definedName>
    <definedName name="solver_rhs15" localSheetId="0" hidden="1">LP!$P$7</definedName>
    <definedName name="solver_rhs16" localSheetId="0" hidden="1">LP!$L$7</definedName>
    <definedName name="solver_rhs17" localSheetId="0" hidden="1">LP!$P$8</definedName>
    <definedName name="solver_rhs18" localSheetId="0" hidden="1">LP!$L$8</definedName>
    <definedName name="solver_rhs19" localSheetId="0" hidden="1">LP!$P$9</definedName>
    <definedName name="solver_rhs2" localSheetId="0" hidden="1">LP!$T$2:$T$54</definedName>
    <definedName name="solver_rhs20" localSheetId="0" hidden="1">LP!$L$9</definedName>
    <definedName name="solver_rhs3" localSheetId="0" hidden="1">LP!$O$11</definedName>
    <definedName name="solver_rhs4" localSheetId="0" hidden="1">LP!$O$12</definedName>
    <definedName name="solver_rhs5" localSheetId="0" hidden="1">LP!$O$13</definedName>
    <definedName name="solver_rhs6" localSheetId="0" hidden="1">LP!$O$14</definedName>
    <definedName name="solver_rhs7" localSheetId="0" hidden="1">LP!$O$15</definedName>
    <definedName name="solver_rhs8" localSheetId="0" hidden="1">LP!$O$2</definedName>
    <definedName name="solver_rhs9" localSheetId="0" hidden="1">LP!$P$4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1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2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9" i="5" l="1"/>
  <c r="W2" i="5"/>
  <c r="R2" i="5"/>
  <c r="T3" i="5"/>
  <c r="T4" i="5"/>
  <c r="T5" i="5"/>
  <c r="T6" i="5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52" i="5"/>
  <c r="T53" i="5"/>
  <c r="T54" i="5"/>
  <c r="T2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L14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2" i="5"/>
  <c r="L2" i="5"/>
  <c r="L15" i="5"/>
  <c r="L13" i="5"/>
  <c r="L12" i="5"/>
  <c r="L11" i="5"/>
  <c r="N9" i="5"/>
  <c r="N8" i="5"/>
  <c r="N7" i="5"/>
  <c r="N6" i="5"/>
  <c r="N5" i="5"/>
  <c r="N4" i="5"/>
  <c r="D15" i="5"/>
  <c r="D2" i="5"/>
  <c r="D3" i="5"/>
  <c r="D4" i="5"/>
  <c r="D5" i="5"/>
  <c r="D6" i="5"/>
  <c r="D7" i="5"/>
  <c r="D8" i="5"/>
  <c r="D9" i="5"/>
  <c r="D10" i="5"/>
  <c r="D11" i="5"/>
  <c r="D12" i="5"/>
  <c r="D13" i="5"/>
  <c r="D14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L1" i="5"/>
  <c r="H4" i="4"/>
  <c r="G4" i="4"/>
  <c r="I4" i="4"/>
  <c r="K4" i="4"/>
  <c r="E4" i="4"/>
  <c r="F4" i="4"/>
  <c r="B4" i="4"/>
  <c r="H5" i="4"/>
  <c r="G5" i="4"/>
  <c r="I5" i="4"/>
  <c r="K5" i="4"/>
  <c r="E5" i="4"/>
  <c r="F5" i="4"/>
  <c r="B5" i="4"/>
  <c r="H2" i="4"/>
  <c r="G2" i="4"/>
  <c r="I2" i="4"/>
  <c r="K2" i="4"/>
  <c r="E2" i="4"/>
  <c r="F2" i="4"/>
  <c r="B2" i="4"/>
  <c r="H3" i="4"/>
  <c r="G3" i="4"/>
  <c r="I3" i="4"/>
  <c r="K3" i="4"/>
  <c r="E3" i="4"/>
  <c r="F3" i="4"/>
  <c r="B3" i="4"/>
  <c r="H33" i="4"/>
  <c r="G33" i="4"/>
  <c r="I33" i="4"/>
  <c r="K33" i="4"/>
  <c r="E33" i="4"/>
  <c r="F33" i="4"/>
  <c r="B33" i="4"/>
  <c r="H32" i="4"/>
  <c r="G32" i="4"/>
  <c r="I32" i="4"/>
  <c r="K32" i="4"/>
  <c r="E32" i="4"/>
  <c r="F32" i="4"/>
  <c r="B32" i="4"/>
  <c r="H31" i="4"/>
  <c r="G31" i="4"/>
  <c r="I31" i="4"/>
  <c r="K31" i="4"/>
  <c r="E31" i="4"/>
  <c r="F31" i="4"/>
  <c r="B31" i="4"/>
  <c r="H30" i="4"/>
  <c r="G30" i="4"/>
  <c r="I30" i="4"/>
  <c r="K30" i="4"/>
  <c r="E30" i="4"/>
  <c r="F30" i="4"/>
  <c r="B30" i="4"/>
  <c r="H29" i="4"/>
  <c r="G29" i="4"/>
  <c r="I29" i="4"/>
  <c r="K29" i="4"/>
  <c r="E29" i="4"/>
  <c r="F29" i="4"/>
  <c r="B29" i="4"/>
  <c r="H27" i="4"/>
  <c r="G27" i="4"/>
  <c r="I27" i="4"/>
  <c r="K27" i="4"/>
  <c r="E27" i="4"/>
  <c r="F27" i="4"/>
  <c r="B27" i="4"/>
  <c r="H28" i="4"/>
  <c r="G28" i="4"/>
  <c r="I28" i="4"/>
  <c r="K28" i="4"/>
  <c r="E28" i="4"/>
  <c r="F28" i="4"/>
  <c r="B28" i="4"/>
  <c r="H26" i="4"/>
  <c r="G26" i="4"/>
  <c r="I26" i="4"/>
  <c r="K26" i="4"/>
  <c r="E26" i="4"/>
  <c r="F26" i="4"/>
  <c r="B26" i="4"/>
  <c r="H52" i="4"/>
  <c r="G52" i="4"/>
  <c r="I52" i="4"/>
  <c r="K52" i="4"/>
  <c r="E52" i="4"/>
  <c r="F52" i="4"/>
  <c r="B52" i="4"/>
  <c r="H53" i="4"/>
  <c r="G53" i="4"/>
  <c r="I53" i="4"/>
  <c r="K53" i="4"/>
  <c r="E53" i="4"/>
  <c r="F53" i="4"/>
  <c r="B53" i="4"/>
  <c r="H54" i="4"/>
  <c r="G54" i="4"/>
  <c r="I54" i="4"/>
  <c r="K54" i="4"/>
  <c r="E54" i="4"/>
  <c r="F54" i="4"/>
  <c r="B54" i="4"/>
  <c r="H50" i="4"/>
  <c r="G50" i="4"/>
  <c r="I50" i="4"/>
  <c r="K50" i="4"/>
  <c r="E50" i="4"/>
  <c r="F50" i="4"/>
  <c r="B50" i="4"/>
  <c r="H51" i="4"/>
  <c r="G51" i="4"/>
  <c r="I51" i="4"/>
  <c r="K51" i="4"/>
  <c r="E51" i="4"/>
  <c r="F51" i="4"/>
  <c r="B51" i="4"/>
  <c r="H48" i="4"/>
  <c r="G48" i="4"/>
  <c r="I48" i="4"/>
  <c r="K48" i="4"/>
  <c r="E48" i="4"/>
  <c r="F48" i="4"/>
  <c r="B48" i="4"/>
  <c r="H49" i="4"/>
  <c r="G49" i="4"/>
  <c r="I49" i="4"/>
  <c r="K49" i="4"/>
  <c r="E49" i="4"/>
  <c r="F49" i="4"/>
  <c r="B49" i="4"/>
  <c r="H45" i="4"/>
  <c r="G45" i="4"/>
  <c r="I45" i="4"/>
  <c r="K45" i="4"/>
  <c r="E45" i="4"/>
  <c r="F45" i="4"/>
  <c r="B45" i="4"/>
  <c r="H43" i="4"/>
  <c r="G43" i="4"/>
  <c r="I43" i="4"/>
  <c r="K43" i="4"/>
  <c r="E43" i="4"/>
  <c r="F43" i="4"/>
  <c r="B43" i="4"/>
  <c r="H44" i="4"/>
  <c r="G44" i="4"/>
  <c r="I44" i="4"/>
  <c r="K44" i="4"/>
  <c r="E44" i="4"/>
  <c r="F44" i="4"/>
  <c r="B44" i="4"/>
  <c r="H46" i="4"/>
  <c r="G46" i="4"/>
  <c r="I46" i="4"/>
  <c r="K46" i="4"/>
  <c r="E46" i="4"/>
  <c r="F46" i="4"/>
  <c r="B46" i="4"/>
  <c r="H47" i="4"/>
  <c r="G47" i="4"/>
  <c r="I47" i="4"/>
  <c r="K47" i="4"/>
  <c r="E47" i="4"/>
  <c r="F47" i="4"/>
  <c r="B47" i="4"/>
  <c r="H41" i="4"/>
  <c r="G41" i="4"/>
  <c r="I41" i="4"/>
  <c r="K41" i="4"/>
  <c r="E41" i="4"/>
  <c r="F41" i="4"/>
  <c r="B41" i="4"/>
  <c r="H42" i="4"/>
  <c r="G42" i="4"/>
  <c r="I42" i="4"/>
  <c r="K42" i="4"/>
  <c r="E42" i="4"/>
  <c r="F42" i="4"/>
  <c r="B42" i="4"/>
  <c r="H40" i="4"/>
  <c r="G40" i="4"/>
  <c r="I40" i="4"/>
  <c r="K40" i="4"/>
  <c r="E40" i="4"/>
  <c r="F40" i="4"/>
  <c r="B40" i="4"/>
  <c r="H37" i="4"/>
  <c r="G37" i="4"/>
  <c r="I37" i="4"/>
  <c r="K37" i="4"/>
  <c r="E37" i="4"/>
  <c r="F37" i="4"/>
  <c r="B37" i="4"/>
  <c r="H39" i="4"/>
  <c r="G39" i="4"/>
  <c r="I39" i="4"/>
  <c r="K39" i="4"/>
  <c r="E39" i="4"/>
  <c r="F39" i="4"/>
  <c r="B39" i="4"/>
  <c r="H38" i="4"/>
  <c r="G38" i="4"/>
  <c r="I38" i="4"/>
  <c r="K38" i="4"/>
  <c r="E38" i="4"/>
  <c r="F38" i="4"/>
  <c r="B38" i="4"/>
  <c r="H35" i="4"/>
  <c r="G35" i="4"/>
  <c r="I35" i="4"/>
  <c r="K35" i="4"/>
  <c r="E35" i="4"/>
  <c r="F35" i="4"/>
  <c r="B35" i="4"/>
  <c r="H34" i="4"/>
  <c r="G34" i="4"/>
  <c r="I34" i="4"/>
  <c r="K34" i="4"/>
  <c r="E34" i="4"/>
  <c r="F34" i="4"/>
  <c r="B34" i="4"/>
  <c r="H36" i="4"/>
  <c r="G36" i="4"/>
  <c r="I36" i="4"/>
  <c r="K36" i="4"/>
  <c r="E36" i="4"/>
  <c r="F36" i="4"/>
  <c r="B36" i="4"/>
  <c r="H13" i="4"/>
  <c r="G13" i="4"/>
  <c r="I13" i="4"/>
  <c r="K13" i="4"/>
  <c r="E13" i="4"/>
  <c r="F13" i="4"/>
  <c r="B13" i="4"/>
  <c r="H12" i="4"/>
  <c r="G12" i="4"/>
  <c r="I12" i="4"/>
  <c r="K12" i="4"/>
  <c r="E12" i="4"/>
  <c r="F12" i="4"/>
  <c r="B12" i="4"/>
  <c r="H11" i="4"/>
  <c r="G11" i="4"/>
  <c r="I11" i="4"/>
  <c r="K11" i="4"/>
  <c r="E11" i="4"/>
  <c r="F11" i="4"/>
  <c r="B11" i="4"/>
  <c r="H8" i="4"/>
  <c r="G8" i="4"/>
  <c r="I8" i="4"/>
  <c r="K8" i="4"/>
  <c r="E8" i="4"/>
  <c r="F8" i="4"/>
  <c r="B8" i="4"/>
  <c r="H9" i="4"/>
  <c r="G9" i="4"/>
  <c r="I9" i="4"/>
  <c r="K9" i="4"/>
  <c r="E9" i="4"/>
  <c r="F9" i="4"/>
  <c r="B9" i="4"/>
  <c r="H7" i="4"/>
  <c r="G7" i="4"/>
  <c r="I7" i="4"/>
  <c r="K7" i="4"/>
  <c r="E7" i="4"/>
  <c r="F7" i="4"/>
  <c r="B7" i="4"/>
  <c r="H10" i="4"/>
  <c r="G10" i="4"/>
  <c r="I10" i="4"/>
  <c r="K10" i="4"/>
  <c r="E10" i="4"/>
  <c r="F10" i="4"/>
  <c r="B10" i="4"/>
  <c r="H6" i="4"/>
  <c r="G6" i="4"/>
  <c r="I6" i="4"/>
  <c r="K6" i="4"/>
  <c r="E6" i="4"/>
  <c r="F6" i="4"/>
  <c r="B6" i="4"/>
  <c r="H24" i="4"/>
  <c r="G24" i="4"/>
  <c r="I24" i="4"/>
  <c r="K24" i="4"/>
  <c r="E24" i="4"/>
  <c r="F24" i="4"/>
  <c r="B24" i="4"/>
  <c r="H23" i="4"/>
  <c r="G23" i="4"/>
  <c r="I23" i="4"/>
  <c r="K23" i="4"/>
  <c r="E23" i="4"/>
  <c r="F23" i="4"/>
  <c r="B23" i="4"/>
  <c r="H22" i="4"/>
  <c r="G22" i="4"/>
  <c r="I22" i="4"/>
  <c r="K22" i="4"/>
  <c r="E22" i="4"/>
  <c r="F22" i="4"/>
  <c r="B22" i="4"/>
  <c r="H25" i="4"/>
  <c r="G25" i="4"/>
  <c r="I25" i="4"/>
  <c r="K25" i="4"/>
  <c r="E25" i="4"/>
  <c r="F25" i="4"/>
  <c r="B25" i="4"/>
  <c r="H19" i="4"/>
  <c r="G19" i="4"/>
  <c r="I19" i="4"/>
  <c r="K19" i="4"/>
  <c r="E19" i="4"/>
  <c r="F19" i="4"/>
  <c r="B19" i="4"/>
  <c r="H21" i="4"/>
  <c r="G21" i="4"/>
  <c r="I21" i="4"/>
  <c r="K21" i="4"/>
  <c r="E21" i="4"/>
  <c r="F21" i="4"/>
  <c r="B21" i="4"/>
  <c r="H20" i="4"/>
  <c r="G20" i="4"/>
  <c r="I20" i="4"/>
  <c r="K20" i="4"/>
  <c r="E20" i="4"/>
  <c r="F20" i="4"/>
  <c r="B20" i="4"/>
  <c r="H16" i="4"/>
  <c r="G16" i="4"/>
  <c r="I16" i="4"/>
  <c r="K16" i="4"/>
  <c r="E16" i="4"/>
  <c r="F16" i="4"/>
  <c r="B16" i="4"/>
  <c r="H14" i="4"/>
  <c r="G14" i="4"/>
  <c r="I14" i="4"/>
  <c r="K14" i="4"/>
  <c r="E14" i="4"/>
  <c r="F14" i="4"/>
  <c r="B14" i="4"/>
  <c r="H15" i="4"/>
  <c r="G15" i="4"/>
  <c r="I15" i="4"/>
  <c r="K15" i="4"/>
  <c r="E15" i="4"/>
  <c r="F15" i="4"/>
  <c r="B15" i="4"/>
  <c r="K18" i="4"/>
  <c r="K17" i="4"/>
  <c r="M1" i="4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2" i="3"/>
  <c r="M1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5" i="3"/>
  <c r="F6" i="3"/>
  <c r="G6" i="3"/>
  <c r="B6" i="3"/>
  <c r="H6" i="3"/>
  <c r="I6" i="3"/>
  <c r="F7" i="3"/>
  <c r="G7" i="3"/>
  <c r="B7" i="3"/>
  <c r="H7" i="3"/>
  <c r="I7" i="3"/>
  <c r="F8" i="3"/>
  <c r="G8" i="3"/>
  <c r="B8" i="3"/>
  <c r="H8" i="3"/>
  <c r="I8" i="3"/>
  <c r="F9" i="3"/>
  <c r="G9" i="3"/>
  <c r="B9" i="3"/>
  <c r="H9" i="3"/>
  <c r="I9" i="3"/>
  <c r="F10" i="3"/>
  <c r="G10" i="3"/>
  <c r="B10" i="3"/>
  <c r="H10" i="3"/>
  <c r="I10" i="3"/>
  <c r="F11" i="3"/>
  <c r="G11" i="3"/>
  <c r="B11" i="3"/>
  <c r="H11" i="3"/>
  <c r="I11" i="3"/>
  <c r="F12" i="3"/>
  <c r="G12" i="3"/>
  <c r="B12" i="3"/>
  <c r="H12" i="3"/>
  <c r="I12" i="3"/>
  <c r="F13" i="3"/>
  <c r="G13" i="3"/>
  <c r="B13" i="3"/>
  <c r="H13" i="3"/>
  <c r="I13" i="3"/>
  <c r="F14" i="3"/>
  <c r="G14" i="3"/>
  <c r="B14" i="3"/>
  <c r="H14" i="3"/>
  <c r="I14" i="3"/>
  <c r="F15" i="3"/>
  <c r="G15" i="3"/>
  <c r="B15" i="3"/>
  <c r="H15" i="3"/>
  <c r="I15" i="3"/>
  <c r="F16" i="3"/>
  <c r="G16" i="3"/>
  <c r="B16" i="3"/>
  <c r="H16" i="3"/>
  <c r="I16" i="3"/>
  <c r="F17" i="3"/>
  <c r="G17" i="3"/>
  <c r="B17" i="3"/>
  <c r="H17" i="3"/>
  <c r="I17" i="3"/>
  <c r="F18" i="3"/>
  <c r="G18" i="3"/>
  <c r="B18" i="3"/>
  <c r="H18" i="3"/>
  <c r="I18" i="3"/>
  <c r="F19" i="3"/>
  <c r="G19" i="3"/>
  <c r="B19" i="3"/>
  <c r="H19" i="3"/>
  <c r="I19" i="3"/>
  <c r="F20" i="3"/>
  <c r="G20" i="3"/>
  <c r="B20" i="3"/>
  <c r="H20" i="3"/>
  <c r="I20" i="3"/>
  <c r="F21" i="3"/>
  <c r="G21" i="3"/>
  <c r="B21" i="3"/>
  <c r="H21" i="3"/>
  <c r="I21" i="3"/>
  <c r="F22" i="3"/>
  <c r="G22" i="3"/>
  <c r="B22" i="3"/>
  <c r="H22" i="3"/>
  <c r="I22" i="3"/>
  <c r="F23" i="3"/>
  <c r="G23" i="3"/>
  <c r="B23" i="3"/>
  <c r="H23" i="3"/>
  <c r="I23" i="3"/>
  <c r="F24" i="3"/>
  <c r="G24" i="3"/>
  <c r="B24" i="3"/>
  <c r="H24" i="3"/>
  <c r="I24" i="3"/>
  <c r="F25" i="3"/>
  <c r="G25" i="3"/>
  <c r="B25" i="3"/>
  <c r="H25" i="3"/>
  <c r="I25" i="3"/>
  <c r="F26" i="3"/>
  <c r="G26" i="3"/>
  <c r="B26" i="3"/>
  <c r="H26" i="3"/>
  <c r="I26" i="3"/>
  <c r="F27" i="3"/>
  <c r="G27" i="3"/>
  <c r="B27" i="3"/>
  <c r="H27" i="3"/>
  <c r="I27" i="3"/>
  <c r="F28" i="3"/>
  <c r="G28" i="3"/>
  <c r="B28" i="3"/>
  <c r="H28" i="3"/>
  <c r="I28" i="3"/>
  <c r="F29" i="3"/>
  <c r="G29" i="3"/>
  <c r="B29" i="3"/>
  <c r="H29" i="3"/>
  <c r="I29" i="3"/>
  <c r="F30" i="3"/>
  <c r="G30" i="3"/>
  <c r="B30" i="3"/>
  <c r="H30" i="3"/>
  <c r="I30" i="3"/>
  <c r="F31" i="3"/>
  <c r="G31" i="3"/>
  <c r="B31" i="3"/>
  <c r="H31" i="3"/>
  <c r="I31" i="3"/>
  <c r="F32" i="3"/>
  <c r="G32" i="3"/>
  <c r="B32" i="3"/>
  <c r="H32" i="3"/>
  <c r="I32" i="3"/>
  <c r="F33" i="3"/>
  <c r="G33" i="3"/>
  <c r="B33" i="3"/>
  <c r="H33" i="3"/>
  <c r="I33" i="3"/>
  <c r="F34" i="3"/>
  <c r="G34" i="3"/>
  <c r="B34" i="3"/>
  <c r="H34" i="3"/>
  <c r="I34" i="3"/>
  <c r="F35" i="3"/>
  <c r="G35" i="3"/>
  <c r="B35" i="3"/>
  <c r="H35" i="3"/>
  <c r="I35" i="3"/>
  <c r="F36" i="3"/>
  <c r="G36" i="3"/>
  <c r="B36" i="3"/>
  <c r="H36" i="3"/>
  <c r="I36" i="3"/>
  <c r="F37" i="3"/>
  <c r="G37" i="3"/>
  <c r="B37" i="3"/>
  <c r="H37" i="3"/>
  <c r="I37" i="3"/>
  <c r="F38" i="3"/>
  <c r="G38" i="3"/>
  <c r="B38" i="3"/>
  <c r="H38" i="3"/>
  <c r="I38" i="3"/>
  <c r="F39" i="3"/>
  <c r="G39" i="3"/>
  <c r="B39" i="3"/>
  <c r="H39" i="3"/>
  <c r="I39" i="3"/>
  <c r="F40" i="3"/>
  <c r="G40" i="3"/>
  <c r="B40" i="3"/>
  <c r="H40" i="3"/>
  <c r="I40" i="3"/>
  <c r="F41" i="3"/>
  <c r="G41" i="3"/>
  <c r="B41" i="3"/>
  <c r="H41" i="3"/>
  <c r="I41" i="3"/>
  <c r="F42" i="3"/>
  <c r="G42" i="3"/>
  <c r="B42" i="3"/>
  <c r="H42" i="3"/>
  <c r="I42" i="3"/>
  <c r="F43" i="3"/>
  <c r="G43" i="3"/>
  <c r="B43" i="3"/>
  <c r="H43" i="3"/>
  <c r="I43" i="3"/>
  <c r="F44" i="3"/>
  <c r="G44" i="3"/>
  <c r="B44" i="3"/>
  <c r="H44" i="3"/>
  <c r="I44" i="3"/>
  <c r="F45" i="3"/>
  <c r="G45" i="3"/>
  <c r="B45" i="3"/>
  <c r="H45" i="3"/>
  <c r="I45" i="3"/>
  <c r="F46" i="3"/>
  <c r="G46" i="3"/>
  <c r="B46" i="3"/>
  <c r="H46" i="3"/>
  <c r="I46" i="3"/>
  <c r="F47" i="3"/>
  <c r="G47" i="3"/>
  <c r="B47" i="3"/>
  <c r="H47" i="3"/>
  <c r="I47" i="3"/>
  <c r="F48" i="3"/>
  <c r="G48" i="3"/>
  <c r="B48" i="3"/>
  <c r="H48" i="3"/>
  <c r="I48" i="3"/>
  <c r="F49" i="3"/>
  <c r="G49" i="3"/>
  <c r="B49" i="3"/>
  <c r="H49" i="3"/>
  <c r="I49" i="3"/>
  <c r="F50" i="3"/>
  <c r="G50" i="3"/>
  <c r="B50" i="3"/>
  <c r="H50" i="3"/>
  <c r="I50" i="3"/>
  <c r="F51" i="3"/>
  <c r="G51" i="3"/>
  <c r="B51" i="3"/>
  <c r="H51" i="3"/>
  <c r="I51" i="3"/>
  <c r="F52" i="3"/>
  <c r="G52" i="3"/>
  <c r="B52" i="3"/>
  <c r="H52" i="3"/>
  <c r="I52" i="3"/>
  <c r="F53" i="3"/>
  <c r="G53" i="3"/>
  <c r="B53" i="3"/>
  <c r="H53" i="3"/>
  <c r="I53" i="3"/>
  <c r="F54" i="3"/>
  <c r="G54" i="3"/>
  <c r="B54" i="3"/>
  <c r="H54" i="3"/>
  <c r="I54" i="3"/>
  <c r="F55" i="3"/>
  <c r="G55" i="3"/>
  <c r="B55" i="3"/>
  <c r="H55" i="3"/>
  <c r="I55" i="3"/>
  <c r="F56" i="3"/>
  <c r="G56" i="3"/>
  <c r="B56" i="3"/>
  <c r="H56" i="3"/>
  <c r="I56" i="3"/>
  <c r="F57" i="3"/>
  <c r="G57" i="3"/>
  <c r="B57" i="3"/>
  <c r="H57" i="3"/>
  <c r="I57" i="3"/>
  <c r="F58" i="3"/>
  <c r="G58" i="3"/>
  <c r="B58" i="3"/>
  <c r="H58" i="3"/>
  <c r="I58" i="3"/>
  <c r="F59" i="3"/>
  <c r="G59" i="3"/>
  <c r="B59" i="3"/>
  <c r="H59" i="3"/>
  <c r="I59" i="3"/>
  <c r="F60" i="3"/>
  <c r="G60" i="3"/>
  <c r="B60" i="3"/>
  <c r="H60" i="3"/>
  <c r="I60" i="3"/>
  <c r="F61" i="3"/>
  <c r="G61" i="3"/>
  <c r="B61" i="3"/>
  <c r="H61" i="3"/>
  <c r="I61" i="3"/>
  <c r="F62" i="3"/>
  <c r="G62" i="3"/>
  <c r="B62" i="3"/>
  <c r="H62" i="3"/>
  <c r="I62" i="3"/>
  <c r="F63" i="3"/>
  <c r="G63" i="3"/>
  <c r="B63" i="3"/>
  <c r="H63" i="3"/>
  <c r="I63" i="3"/>
  <c r="F64" i="3"/>
  <c r="G64" i="3"/>
  <c r="B64" i="3"/>
  <c r="H64" i="3"/>
  <c r="I64" i="3"/>
  <c r="F65" i="3"/>
  <c r="G65" i="3"/>
  <c r="B65" i="3"/>
  <c r="H65" i="3"/>
  <c r="I65" i="3"/>
  <c r="F66" i="3"/>
  <c r="G66" i="3"/>
  <c r="B66" i="3"/>
  <c r="H66" i="3"/>
  <c r="I66" i="3"/>
  <c r="F67" i="3"/>
  <c r="G67" i="3"/>
  <c r="B67" i="3"/>
  <c r="H67" i="3"/>
  <c r="I67" i="3"/>
  <c r="F68" i="3"/>
  <c r="G68" i="3"/>
  <c r="B68" i="3"/>
  <c r="H68" i="3"/>
  <c r="I68" i="3"/>
  <c r="F69" i="3"/>
  <c r="G69" i="3"/>
  <c r="B69" i="3"/>
  <c r="H69" i="3"/>
  <c r="I69" i="3"/>
  <c r="F70" i="3"/>
  <c r="G70" i="3"/>
  <c r="B70" i="3"/>
  <c r="H70" i="3"/>
  <c r="I70" i="3"/>
  <c r="F71" i="3"/>
  <c r="G71" i="3"/>
  <c r="B71" i="3"/>
  <c r="H71" i="3"/>
  <c r="I71" i="3"/>
  <c r="F72" i="3"/>
  <c r="G72" i="3"/>
  <c r="B72" i="3"/>
  <c r="H72" i="3"/>
  <c r="I72" i="3"/>
  <c r="F73" i="3"/>
  <c r="G73" i="3"/>
  <c r="B73" i="3"/>
  <c r="H73" i="3"/>
  <c r="I73" i="3"/>
  <c r="F74" i="3"/>
  <c r="G74" i="3"/>
  <c r="B74" i="3"/>
  <c r="H74" i="3"/>
  <c r="I74" i="3"/>
  <c r="F75" i="3"/>
  <c r="G75" i="3"/>
  <c r="B75" i="3"/>
  <c r="H75" i="3"/>
  <c r="I75" i="3"/>
  <c r="F76" i="3"/>
  <c r="G76" i="3"/>
  <c r="B76" i="3"/>
  <c r="H76" i="3"/>
  <c r="I76" i="3"/>
  <c r="F77" i="3"/>
  <c r="G77" i="3"/>
  <c r="B77" i="3"/>
  <c r="H77" i="3"/>
  <c r="I77" i="3"/>
  <c r="F78" i="3"/>
  <c r="G78" i="3"/>
  <c r="B78" i="3"/>
  <c r="H78" i="3"/>
  <c r="I78" i="3"/>
  <c r="F79" i="3"/>
  <c r="G79" i="3"/>
  <c r="B79" i="3"/>
  <c r="H79" i="3"/>
  <c r="I79" i="3"/>
  <c r="F80" i="3"/>
  <c r="G80" i="3"/>
  <c r="B80" i="3"/>
  <c r="H80" i="3"/>
  <c r="I80" i="3"/>
  <c r="F81" i="3"/>
  <c r="G81" i="3"/>
  <c r="B81" i="3"/>
  <c r="H81" i="3"/>
  <c r="I81" i="3"/>
  <c r="F82" i="3"/>
  <c r="G82" i="3"/>
  <c r="B82" i="3"/>
  <c r="H82" i="3"/>
  <c r="I82" i="3"/>
  <c r="F83" i="3"/>
  <c r="G83" i="3"/>
  <c r="B83" i="3"/>
  <c r="H83" i="3"/>
  <c r="I83" i="3"/>
  <c r="F84" i="3"/>
  <c r="G84" i="3"/>
  <c r="B84" i="3"/>
  <c r="H84" i="3"/>
  <c r="I84" i="3"/>
  <c r="F85" i="3"/>
  <c r="G85" i="3"/>
  <c r="B85" i="3"/>
  <c r="H85" i="3"/>
  <c r="I85" i="3"/>
  <c r="F86" i="3"/>
  <c r="G86" i="3"/>
  <c r="B86" i="3"/>
  <c r="H86" i="3"/>
  <c r="I86" i="3"/>
  <c r="F87" i="3"/>
  <c r="G87" i="3"/>
  <c r="B87" i="3"/>
  <c r="H87" i="3"/>
  <c r="I87" i="3"/>
  <c r="F88" i="3"/>
  <c r="G88" i="3"/>
  <c r="B88" i="3"/>
  <c r="H88" i="3"/>
  <c r="I88" i="3"/>
  <c r="F89" i="3"/>
  <c r="G89" i="3"/>
  <c r="B89" i="3"/>
  <c r="H89" i="3"/>
  <c r="I89" i="3"/>
  <c r="F90" i="3"/>
  <c r="G90" i="3"/>
  <c r="B90" i="3"/>
  <c r="H90" i="3"/>
  <c r="I90" i="3"/>
  <c r="F91" i="3"/>
  <c r="G91" i="3"/>
  <c r="B91" i="3"/>
  <c r="H91" i="3"/>
  <c r="I91" i="3"/>
  <c r="F92" i="3"/>
  <c r="G92" i="3"/>
  <c r="B92" i="3"/>
  <c r="H92" i="3"/>
  <c r="I92" i="3"/>
  <c r="F93" i="3"/>
  <c r="G93" i="3"/>
  <c r="B93" i="3"/>
  <c r="H93" i="3"/>
  <c r="I93" i="3"/>
  <c r="F94" i="3"/>
  <c r="G94" i="3"/>
  <c r="B94" i="3"/>
  <c r="H94" i="3"/>
  <c r="I94" i="3"/>
  <c r="F95" i="3"/>
  <c r="G95" i="3"/>
  <c r="B95" i="3"/>
  <c r="H95" i="3"/>
  <c r="I95" i="3"/>
  <c r="F96" i="3"/>
  <c r="G96" i="3"/>
  <c r="B96" i="3"/>
  <c r="H96" i="3"/>
  <c r="I96" i="3"/>
  <c r="F97" i="3"/>
  <c r="G97" i="3"/>
  <c r="B97" i="3"/>
  <c r="H97" i="3"/>
  <c r="I97" i="3"/>
  <c r="F98" i="3"/>
  <c r="G98" i="3"/>
  <c r="B98" i="3"/>
  <c r="H98" i="3"/>
  <c r="I98" i="3"/>
  <c r="F99" i="3"/>
  <c r="G99" i="3"/>
  <c r="B99" i="3"/>
  <c r="H99" i="3"/>
  <c r="I99" i="3"/>
  <c r="F100" i="3"/>
  <c r="G100" i="3"/>
  <c r="B100" i="3"/>
  <c r="H100" i="3"/>
  <c r="I100" i="3"/>
  <c r="F101" i="3"/>
  <c r="G101" i="3"/>
  <c r="B101" i="3"/>
  <c r="H101" i="3"/>
  <c r="I101" i="3"/>
  <c r="F102" i="3"/>
  <c r="G102" i="3"/>
  <c r="B102" i="3"/>
  <c r="H102" i="3"/>
  <c r="I102" i="3"/>
  <c r="F103" i="3"/>
  <c r="G103" i="3"/>
  <c r="B103" i="3"/>
  <c r="H103" i="3"/>
  <c r="I103" i="3"/>
  <c r="F104" i="3"/>
  <c r="G104" i="3"/>
  <c r="B104" i="3"/>
  <c r="H104" i="3"/>
  <c r="I104" i="3"/>
  <c r="F105" i="3"/>
  <c r="G105" i="3"/>
  <c r="B105" i="3"/>
  <c r="H105" i="3"/>
  <c r="I105" i="3"/>
  <c r="F106" i="3"/>
  <c r="G106" i="3"/>
  <c r="B106" i="3"/>
  <c r="H106" i="3"/>
  <c r="I106" i="3"/>
  <c r="F107" i="3"/>
  <c r="G107" i="3"/>
  <c r="B107" i="3"/>
  <c r="H107" i="3"/>
  <c r="I107" i="3"/>
  <c r="F108" i="3"/>
  <c r="G108" i="3"/>
  <c r="B108" i="3"/>
  <c r="H108" i="3"/>
  <c r="I108" i="3"/>
  <c r="F109" i="3"/>
  <c r="G109" i="3"/>
  <c r="B109" i="3"/>
  <c r="H109" i="3"/>
  <c r="I109" i="3"/>
  <c r="F110" i="3"/>
  <c r="G110" i="3"/>
  <c r="B110" i="3"/>
  <c r="H110" i="3"/>
  <c r="I110" i="3"/>
  <c r="F111" i="3"/>
  <c r="G111" i="3"/>
  <c r="B111" i="3"/>
  <c r="H111" i="3"/>
  <c r="I111" i="3"/>
  <c r="F112" i="3"/>
  <c r="G112" i="3"/>
  <c r="B112" i="3"/>
  <c r="H112" i="3"/>
  <c r="I112" i="3"/>
  <c r="F113" i="3"/>
  <c r="G113" i="3"/>
  <c r="B113" i="3"/>
  <c r="H113" i="3"/>
  <c r="I113" i="3"/>
  <c r="F114" i="3"/>
  <c r="G114" i="3"/>
  <c r="B114" i="3"/>
  <c r="H114" i="3"/>
  <c r="I114" i="3"/>
  <c r="F115" i="3"/>
  <c r="G115" i="3"/>
  <c r="B115" i="3"/>
  <c r="H115" i="3"/>
  <c r="I115" i="3"/>
  <c r="F116" i="3"/>
  <c r="G116" i="3"/>
  <c r="B116" i="3"/>
  <c r="H116" i="3"/>
  <c r="I116" i="3"/>
  <c r="F117" i="3"/>
  <c r="G117" i="3"/>
  <c r="B117" i="3"/>
  <c r="H117" i="3"/>
  <c r="I117" i="3"/>
  <c r="F118" i="3"/>
  <c r="G118" i="3"/>
  <c r="B118" i="3"/>
  <c r="H118" i="3"/>
  <c r="I118" i="3"/>
  <c r="F119" i="3"/>
  <c r="G119" i="3"/>
  <c r="B119" i="3"/>
  <c r="H119" i="3"/>
  <c r="I119" i="3"/>
  <c r="F120" i="3"/>
  <c r="G120" i="3"/>
  <c r="B120" i="3"/>
  <c r="H120" i="3"/>
  <c r="I120" i="3"/>
  <c r="F121" i="3"/>
  <c r="G121" i="3"/>
  <c r="B121" i="3"/>
  <c r="H121" i="3"/>
  <c r="I121" i="3"/>
  <c r="F122" i="3"/>
  <c r="G122" i="3"/>
  <c r="B122" i="3"/>
  <c r="H122" i="3"/>
  <c r="I122" i="3"/>
  <c r="F123" i="3"/>
  <c r="G123" i="3"/>
  <c r="B123" i="3"/>
  <c r="H123" i="3"/>
  <c r="I123" i="3"/>
  <c r="F124" i="3"/>
  <c r="G124" i="3"/>
  <c r="B124" i="3"/>
  <c r="H124" i="3"/>
  <c r="I124" i="3"/>
  <c r="F125" i="3"/>
  <c r="G125" i="3"/>
  <c r="B125" i="3"/>
  <c r="H125" i="3"/>
  <c r="I125" i="3"/>
  <c r="F126" i="3"/>
  <c r="G126" i="3"/>
  <c r="B126" i="3"/>
  <c r="H126" i="3"/>
  <c r="I126" i="3"/>
  <c r="F127" i="3"/>
  <c r="G127" i="3"/>
  <c r="B127" i="3"/>
  <c r="H127" i="3"/>
  <c r="I127" i="3"/>
  <c r="F128" i="3"/>
  <c r="G128" i="3"/>
  <c r="B128" i="3"/>
  <c r="H128" i="3"/>
  <c r="I128" i="3"/>
  <c r="F129" i="3"/>
  <c r="G129" i="3"/>
  <c r="B129" i="3"/>
  <c r="H129" i="3"/>
  <c r="I129" i="3"/>
  <c r="F130" i="3"/>
  <c r="G130" i="3"/>
  <c r="B130" i="3"/>
  <c r="H130" i="3"/>
  <c r="I130" i="3"/>
  <c r="F131" i="3"/>
  <c r="G131" i="3"/>
  <c r="B131" i="3"/>
  <c r="H131" i="3"/>
  <c r="I131" i="3"/>
  <c r="F132" i="3"/>
  <c r="G132" i="3"/>
  <c r="B132" i="3"/>
  <c r="H132" i="3"/>
  <c r="I132" i="3"/>
  <c r="H5" i="3"/>
  <c r="G5" i="3"/>
  <c r="I5" i="3"/>
  <c r="B5" i="3"/>
  <c r="F5" i="3"/>
</calcChain>
</file>

<file path=xl/sharedStrings.xml><?xml version="1.0" encoding="utf-8"?>
<sst xmlns="http://schemas.openxmlformats.org/spreadsheetml/2006/main" count="1131" uniqueCount="357">
  <si>
    <t>“Sunday Night Football” (NBC, Sunday): 2015: $637,330 2014: $623,445 +2.2%</t>
  </si>
  <si>
    <t>“Empire” (Fox, Wednesday): 2015: $521,794 2014: $138,200 +277.6%</t>
  </si>
  <si>
    <t>“The Walking Dead”* (AMC, Sunday): 2015: $502,500 $2014: $413,695 +21.5%</t>
  </si>
  <si>
    <t>“Thursday Night Football” (CBS, Thursday) 2015: $462,622 2014: $492,000 -6.1%</t>
  </si>
  <si>
    <t>“Fear The Walking Dead”* (AMC, Sunday) 2015: $395,000 2014: N/A</t>
  </si>
  <si>
    <t>“Monday Night Football” (ESPN, Monday) 2015: $388,176 2014: $397,898 -2.44%</t>
  </si>
  <si>
    <t>“The Big Bang Theory” (CBS, Monday) 2015: $289,621 2014: $327,885 -11.7%</t>
  </si>
  <si>
    <t>“The Big Bang Theory” (CBS, Thursday) 2015: $266,163 2014: $322,891 -17.6%</t>
  </si>
  <si>
    <t>“Modern Family” (ABC, Wednesday) 2015: 236,296 2014: $226,935 +4.1%</t>
  </si>
  <si>
    <t>“The Voice” (NBC, Monday) 2015: 234,371 2014: $262,041 -10.6%</t>
  </si>
  <si>
    <t>“How To Get Away With Murder” (ABC, Thursday) 2015: $229.794 2015:$164,938 +39.3%</t>
  </si>
  <si>
    <t>“The Voice” (NBC, Tuesday) 2015: $219,461 2014: $254,485 -13.8%</t>
  </si>
  <si>
    <t>“Scandal” (ABC, Thursday) 2015: $207,255 2014: $217,423 -4.6%</t>
  </si>
  <si>
    <t>“Better Call Saul”* (AMC, Monday) 2016: $200,000 2015: N/A</t>
  </si>
  <si>
    <t>“The X-Files” (Fox, Monday) 2016: $195,893 2015: N/A</t>
  </si>
  <si>
    <t>“Blindspot” (NBC, Monday) 2015: $190,216 2014: N/A</t>
  </si>
  <si>
    <t>“The Blacklist” (NBC, Thursday) 2015: $180,618 2014: $200,166 -9.6%</t>
  </si>
  <si>
    <t>“The Catch” (ABC, Thursday) 2016: $167,566 2015: N/A</t>
  </si>
  <si>
    <t>“Life In Pieces” (CBS, Monday) 2015: $163,377 2014 N/A</t>
  </si>
  <si>
    <t>“Grey’s Anatomy” (ABC, Thursday) 2015: $160,415 2014: $159,411 +1.27%</t>
  </si>
  <si>
    <t>“Once Upon A Time” (ABC, Sunday) 2015: $159,160 2014: $145,582 +9.33%</t>
  </si>
  <si>
    <t>“Gotham” (Fox, Monday) 2015:$158,547 2014: $192,111 -17.5%</t>
  </si>
  <si>
    <t>“Supergirl” (CBS, Monday) 2015: $157,592 2014: N/A</t>
  </si>
  <si>
    <t>“black-ish” (ABC. Wednesday) 2015:$155,928 2014: $131,160 +18.9%</t>
  </si>
  <si>
    <t>“The Simpsons” (Fox, Sunday) 2015: $155,727 2014: $205,885 -24.4%</t>
  </si>
  <si>
    <t>SUNDAY</t>
  </si>
  <si>
    <t>ABC</t>
  </si>
  <si>
    <t>7PM: America’s Funniest Home Videos $56,581</t>
  </si>
  <si>
    <t>8PM: Once Upon A Time $159,160</t>
  </si>
  <si>
    <t>8PM: Galavant $112,914 (midseason)</t>
  </si>
  <si>
    <t>9PM: Blood and Oil $132,881</t>
  </si>
  <si>
    <t>10PM: Quantico $139,330</t>
  </si>
  <si>
    <t>10PM: The Family $99,217</t>
  </si>
  <si>
    <t>CBS</t>
  </si>
  <si>
    <t>FOX</t>
  </si>
  <si>
    <t>730PM: Bob’s Burgers $66,072</t>
  </si>
  <si>
    <t>8PM: The Simpsons $155,727</t>
  </si>
  <si>
    <t>9PM: Family Guy $143,490</t>
  </si>
  <si>
    <t>Bordertown: $85,806 (midseason)</t>
  </si>
  <si>
    <t>NBC</t>
  </si>
  <si>
    <t>8PM: Football Night in America $135,716</t>
  </si>
  <si>
    <t>8:30PM: Sunday Night Football $637,330</t>
  </si>
  <si>
    <t>7PM: Dateline Sunday $29,000 (midseason)</t>
  </si>
  <si>
    <t>8PM: NBC Sunday Movie $19,000 (midseason)</t>
  </si>
  <si>
    <t>8PM: Celebrity Apprentice $80,062 (midseason)</t>
  </si>
  <si>
    <t>MONDAY</t>
  </si>
  <si>
    <t>8PM: Dancing with the Stars $121,400</t>
  </si>
  <si>
    <t>The Bachelor $114,000 (midseason)</t>
  </si>
  <si>
    <t>10PM: Castle $118,195</t>
  </si>
  <si>
    <t>8PM: The Big Bang Theory (until November) $289,621</t>
  </si>
  <si>
    <t>830PM: Life in Pieces (until November) $163,377</t>
  </si>
  <si>
    <t>8PM: Supergirl (November) $157,592</t>
  </si>
  <si>
    <t>9PM: Scorpion $133,791</t>
  </si>
  <si>
    <t>10PM: NCIS: Los Angeles $106,121</t>
  </si>
  <si>
    <t>8PM: Gotham $158,547</t>
  </si>
  <si>
    <t>9PM: Minority Report $149,870</t>
  </si>
  <si>
    <t>9PM: X Files $195,893 (midseason)</t>
  </si>
  <si>
    <t>Lucifer $87,390 (midseason)</t>
  </si>
  <si>
    <t>8PM: The Voice $234,371</t>
  </si>
  <si>
    <t>8PM: Biggest Loser $90,000 (midseason)</t>
  </si>
  <si>
    <t>10PM: Blindspot $190,216</t>
  </si>
  <si>
    <t>CW</t>
  </si>
  <si>
    <t>8PM: Crazy Ex-Girlfriend $24,927</t>
  </si>
  <si>
    <t>9PM: Jane the Virgin $25,871</t>
  </si>
  <si>
    <t>TUESDAY</t>
  </si>
  <si>
    <t>8PM: The Muppets $131,446</t>
  </si>
  <si>
    <t>830PM: Fresh Off The Boat $122,212</t>
  </si>
  <si>
    <t>8:30PM: The Real O’Neals $80,690 (midseason)</t>
  </si>
  <si>
    <t>9PM: Marvel’s Agents of SHIELD $132,552</t>
  </si>
  <si>
    <t>9PM: Marvel’s Agent Carter $135,093 (midseason)</t>
  </si>
  <si>
    <t>10PM: TBD</t>
  </si>
  <si>
    <t>10PM: Wicked City $107,588 (midseason)</t>
  </si>
  <si>
    <t>8PM: NCIS $145,083</t>
  </si>
  <si>
    <t>9PM: NCIS: New Orleans $117,752</t>
  </si>
  <si>
    <t>10PM: Limitless $109,434</t>
  </si>
  <si>
    <t>8PM: Grandfathered $109,935</t>
  </si>
  <si>
    <t>830PM: The Grinder $107,368</t>
  </si>
  <si>
    <t>9PM: Scream Queens $144,560</t>
  </si>
  <si>
    <t>9PM: New Girl $150,913 (midseason)</t>
  </si>
  <si>
    <t>930PM: Guide To Surviving Life $89,355 (midseason)</t>
  </si>
  <si>
    <t>8PM: The Voice $219,461</t>
  </si>
  <si>
    <t>9PM: Heartbreaker $94,485</t>
  </si>
  <si>
    <t>10PM: Best Time Ever $98,296</t>
  </si>
  <si>
    <t>10PM: Chicago Med $109,846</t>
  </si>
  <si>
    <t>10PM: Chicago Fire $141,925</t>
  </si>
  <si>
    <t>8PM: The Flash $68,501</t>
  </si>
  <si>
    <t>9PM: I Zombie $34,805</t>
  </si>
  <si>
    <t>WEDNESDAY</t>
  </si>
  <si>
    <t>8PM: The Middle $134,872</t>
  </si>
  <si>
    <t>830PM: The Goldbergs $135,226</t>
  </si>
  <si>
    <t>9PM: Modern Family $236,296</t>
  </si>
  <si>
    <t>930PM: Black-ish $155,928</t>
  </si>
  <si>
    <t>10PM: Nashville $92,965</t>
  </si>
  <si>
    <t>10PM: Secrets and Lies $101,882 (midseason)</t>
  </si>
  <si>
    <t>8PM: Survivor $121,952</t>
  </si>
  <si>
    <t>9PM: Criminal Minds $129,945</t>
  </si>
  <si>
    <t>10PM: Code Black $125,715</t>
  </si>
  <si>
    <t>8PM: Rosewood $89,835</t>
  </si>
  <si>
    <t>9PM: Empire $521,794</t>
  </si>
  <si>
    <t>American Idol $151,245 (midseason)</t>
  </si>
  <si>
    <t>Lookinglass $115,762 (midseason)</t>
  </si>
  <si>
    <t>8PM: Mysteries of Laura $68,585</t>
  </si>
  <si>
    <t>9PM: Law &amp; Order: SVU $85,553</t>
  </si>
  <si>
    <t>10PM: Chicago P.D. $119,065</t>
  </si>
  <si>
    <t>8PM: Arrow $53,285</t>
  </si>
  <si>
    <t>9PM: Supernatural $38,293</t>
  </si>
  <si>
    <t>THURSDAY</t>
  </si>
  <si>
    <t>8PM: Grey’s Anatomy $160,415</t>
  </si>
  <si>
    <t>9PM: Scandal $207,355</t>
  </si>
  <si>
    <t>10PM: How to Get Away with Murder $229,794</t>
  </si>
  <si>
    <t>The Catch $167,566 (midseason)</t>
  </si>
  <si>
    <t>8PM: The Big Bang Theory $266,163</t>
  </si>
  <si>
    <t>830PM: Life in Pieces $142,812</t>
  </si>
  <si>
    <t>9PM: Mom $123,966</t>
  </si>
  <si>
    <t>930PM: Angel From Hell $119,138</t>
  </si>
  <si>
    <t>10PM: Elementary $101,651</t>
  </si>
  <si>
    <t>8PM: Bones $92,183</t>
  </si>
  <si>
    <t>9PM: Sleepy Hollow $121,733</t>
  </si>
  <si>
    <t>8PM: American Idol $134,247 (midseason)</t>
  </si>
  <si>
    <t>8PM: Heroes Reborn $128,321</t>
  </si>
  <si>
    <t>8PM: You, Me and the End of the World $63,000 (midseason)</t>
  </si>
  <si>
    <t>9PM: The Blacklist $180,618</t>
  </si>
  <si>
    <t>10PM: The Player $104,305</t>
  </si>
  <si>
    <t>8PM: The Vampire Diaries $45,019</t>
  </si>
  <si>
    <t>9PM: The Originals $31,492</t>
  </si>
  <si>
    <t>FRIDAY</t>
  </si>
  <si>
    <t>8PM: Last Man Standing $64,881</t>
  </si>
  <si>
    <t>830PM: Dr. Ken $63,434</t>
  </si>
  <si>
    <t>830PM: Uncle Buck $75,000 (midseason)</t>
  </si>
  <si>
    <t>9PM: Shark Tank $102,047</t>
  </si>
  <si>
    <t>10PM: 20/20 $62,565</t>
  </si>
  <si>
    <t>8PM: The Amazing Race $66,841</t>
  </si>
  <si>
    <t>9PM: Hawaii Five-0 $75,187</t>
  </si>
  <si>
    <t>10PM: Blue Bloods $72,477</t>
  </si>
  <si>
    <t>8PM: Masterchef Junior $97,451</t>
  </si>
  <si>
    <t>8PM: Sleepy Hollow $55,427</t>
  </si>
  <si>
    <t>9PM: World’s Funniest Fails $43,587</t>
  </si>
  <si>
    <t>9PM: Are You Smarter Than A Fifth Grader $77,634 (midseason)</t>
  </si>
  <si>
    <t>8PM: Undateable $47,937</t>
  </si>
  <si>
    <t>830PM: Truth Be Told $83,099</t>
  </si>
  <si>
    <t>9PM: Grimm $100,713</t>
  </si>
  <si>
    <t>10PM: Dateline NBC $48,236</t>
  </si>
  <si>
    <t>8PM: Reign $19,521</t>
  </si>
  <si>
    <t>9PM: America’s Next Top Model $17,267</t>
  </si>
  <si>
    <t>SATURDAY</t>
  </si>
  <si>
    <t>8PM: ABC’s Saturday Night College Football $104,290</t>
  </si>
  <si>
    <t>8PM: Saturday Night Movie $27,500 (midseason)</t>
  </si>
  <si>
    <t>8PM: Crimetime Saturday $17,241</t>
  </si>
  <si>
    <t>9PM: Crimetime Saturday $18,786</t>
  </si>
  <si>
    <t>10PM: 48 Hours $32,351</t>
  </si>
  <si>
    <t>8PM: Fox Saturday Night College Football $84,000</t>
  </si>
  <si>
    <t>8PM: Reruns $15,625</t>
  </si>
  <si>
    <t>9PM: Reruns $15,625</t>
  </si>
  <si>
    <t>8PM: Repeats $28,000</t>
  </si>
  <si>
    <t>8PM: Saturday Dateline Mysteries $44,500</t>
  </si>
  <si>
    <t>10PM: SNL Vintage $28,673</t>
  </si>
  <si>
    <t>Time</t>
  </si>
  <si>
    <t>Title</t>
  </si>
  <si>
    <t>AMC</t>
  </si>
  <si>
    <t>9PM</t>
  </si>
  <si>
    <t>The Walking Dead</t>
  </si>
  <si>
    <t>Better Call Saul</t>
  </si>
  <si>
    <t>Ad Cost</t>
  </si>
  <si>
    <t>Neilsen Ratings</t>
  </si>
  <si>
    <t>Fear The Walking Dead</t>
  </si>
  <si>
    <t>Network</t>
  </si>
  <si>
    <t>Day</t>
  </si>
  <si>
    <t>Data String</t>
  </si>
  <si>
    <t>7PM: The OT $303,200</t>
  </si>
  <si>
    <t>10PM: CSI: Cyber $79,185</t>
  </si>
  <si>
    <t>8PM: Madam Secretary $88,737</t>
  </si>
  <si>
    <t>9PM: The Good Wife $92,752</t>
  </si>
  <si>
    <t>7PM: 60 Minutes $112,958</t>
  </si>
  <si>
    <t>930PM: Last Man on Earth $113,485</t>
  </si>
  <si>
    <t>9PM: Repeats $28,000</t>
  </si>
  <si>
    <t>830PM: Brooklyn Nine-Nine $122,008</t>
  </si>
  <si>
    <t>8PM: Thursday Night Football (through November) $462,622</t>
  </si>
  <si>
    <t>Neilsen Rating</t>
  </si>
  <si>
    <t>Data from Nielsen 10/6/2015</t>
  </si>
  <si>
    <t>Ad Cost per 30 Sec</t>
  </si>
  <si>
    <t xml:space="preserve"> Dr. Ken </t>
  </si>
  <si>
    <t xml:space="preserve"> Last Man Standing </t>
  </si>
  <si>
    <t xml:space="preserve"> Blue Bloods </t>
  </si>
  <si>
    <t xml:space="preserve"> Hawaii Five-0 </t>
  </si>
  <si>
    <t xml:space="preserve"> Castle </t>
  </si>
  <si>
    <t xml:space="preserve"> Life in Pieces (until November) </t>
  </si>
  <si>
    <t xml:space="preserve"> NCIS: Los Angeles </t>
  </si>
  <si>
    <t xml:space="preserve"> Scorpion </t>
  </si>
  <si>
    <t xml:space="preserve"> The Big Bang Theory (until November) </t>
  </si>
  <si>
    <t xml:space="preserve"> Gotham </t>
  </si>
  <si>
    <t xml:space="preserve"> Minority Report </t>
  </si>
  <si>
    <t xml:space="preserve"> Blindspot </t>
  </si>
  <si>
    <t xml:space="preserve"> Blood and Oil </t>
  </si>
  <si>
    <t xml:space="preserve"> Once Upon A Time </t>
  </si>
  <si>
    <t xml:space="preserve"> Quantico </t>
  </si>
  <si>
    <t xml:space="preserve"> CSI: Cyber </t>
  </si>
  <si>
    <t xml:space="preserve"> Madam Secretary </t>
  </si>
  <si>
    <t xml:space="preserve"> The Good Wife </t>
  </si>
  <si>
    <t xml:space="preserve"> Brooklyn Nine-Nine </t>
  </si>
  <si>
    <t xml:space="preserve"> Family Guy </t>
  </si>
  <si>
    <t xml:space="preserve"> Last Man on Earth </t>
  </si>
  <si>
    <t xml:space="preserve"> The Simpsons </t>
  </si>
  <si>
    <t xml:space="preserve"> Grey’s Anatomy </t>
  </si>
  <si>
    <t xml:space="preserve"> How to Get Away with Murder </t>
  </si>
  <si>
    <t xml:space="preserve"> Scandal </t>
  </si>
  <si>
    <t xml:space="preserve"> Bones </t>
  </si>
  <si>
    <t xml:space="preserve"> Sleepy Hollow </t>
  </si>
  <si>
    <t xml:space="preserve"> Heroes Reborn </t>
  </si>
  <si>
    <t xml:space="preserve"> The Blacklist </t>
  </si>
  <si>
    <t xml:space="preserve"> The Player </t>
  </si>
  <si>
    <t xml:space="preserve"> Fresh Off The Boat </t>
  </si>
  <si>
    <t xml:space="preserve"> Marvel’s Agents of SHIELD </t>
  </si>
  <si>
    <t xml:space="preserve"> The Muppets </t>
  </si>
  <si>
    <t xml:space="preserve"> Limitless </t>
  </si>
  <si>
    <t xml:space="preserve"> NCIS </t>
  </si>
  <si>
    <t xml:space="preserve"> NCIS: New Orleans </t>
  </si>
  <si>
    <t xml:space="preserve"> Grandfathered </t>
  </si>
  <si>
    <t xml:space="preserve"> Scream Queens </t>
  </si>
  <si>
    <t xml:space="preserve"> The Grinder </t>
  </si>
  <si>
    <t xml:space="preserve"> Black-ish </t>
  </si>
  <si>
    <t xml:space="preserve"> Modern Family </t>
  </si>
  <si>
    <t xml:space="preserve"> Nashville </t>
  </si>
  <si>
    <t xml:space="preserve"> The Goldbergs </t>
  </si>
  <si>
    <t xml:space="preserve"> The Middle </t>
  </si>
  <si>
    <t xml:space="preserve"> Code Black </t>
  </si>
  <si>
    <t xml:space="preserve"> Criminal Minds </t>
  </si>
  <si>
    <t xml:space="preserve"> Empire </t>
  </si>
  <si>
    <t xml:space="preserve"> Rosewood </t>
  </si>
  <si>
    <t xml:space="preserve"> Chicago P.D. </t>
  </si>
  <si>
    <t xml:space="preserve"> Law &amp; Order: SVU </t>
  </si>
  <si>
    <t xml:space="preserve"> Mysteries of Laura </t>
  </si>
  <si>
    <t>$63,434</t>
  </si>
  <si>
    <t>$64,881</t>
  </si>
  <si>
    <t>$72,477</t>
  </si>
  <si>
    <t>$75,187</t>
  </si>
  <si>
    <t>$118,195</t>
  </si>
  <si>
    <t>$163,377</t>
  </si>
  <si>
    <t>$106,121</t>
  </si>
  <si>
    <t>$133,791</t>
  </si>
  <si>
    <t>$289,621</t>
  </si>
  <si>
    <t>$158,547</t>
  </si>
  <si>
    <t>$149,870</t>
  </si>
  <si>
    <t>$190,216</t>
  </si>
  <si>
    <t>$132,881</t>
  </si>
  <si>
    <t>$159,160</t>
  </si>
  <si>
    <t>$139,330</t>
  </si>
  <si>
    <t>$395,000</t>
  </si>
  <si>
    <t>$502,500</t>
  </si>
  <si>
    <t>$79,185</t>
  </si>
  <si>
    <t>$88,737</t>
  </si>
  <si>
    <t>$92,752</t>
  </si>
  <si>
    <t>$122,008</t>
  </si>
  <si>
    <t>$143,490</t>
  </si>
  <si>
    <t>$113,485</t>
  </si>
  <si>
    <t>$155,727</t>
  </si>
  <si>
    <t>$160,415</t>
  </si>
  <si>
    <t>$229,794</t>
  </si>
  <si>
    <t>$207,355</t>
  </si>
  <si>
    <t>$92,183</t>
  </si>
  <si>
    <t>$121,733</t>
  </si>
  <si>
    <t>$128,321</t>
  </si>
  <si>
    <t>$180,618</t>
  </si>
  <si>
    <t>$104,305</t>
  </si>
  <si>
    <t>$122,212</t>
  </si>
  <si>
    <t>$132,552</t>
  </si>
  <si>
    <t>$131,446</t>
  </si>
  <si>
    <t>$109,434</t>
  </si>
  <si>
    <t>$145,083</t>
  </si>
  <si>
    <t>$117,752</t>
  </si>
  <si>
    <t>$109,935</t>
  </si>
  <si>
    <t>$144,560</t>
  </si>
  <si>
    <t>$107,368</t>
  </si>
  <si>
    <t>$155,928</t>
  </si>
  <si>
    <t>$236,296</t>
  </si>
  <si>
    <t>$92,965</t>
  </si>
  <si>
    <t>$135,226</t>
  </si>
  <si>
    <t>$134,872</t>
  </si>
  <si>
    <t>$125,715</t>
  </si>
  <si>
    <t>$129,945</t>
  </si>
  <si>
    <t>$521,794</t>
  </si>
  <si>
    <t>$89,835</t>
  </si>
  <si>
    <t>$119,065</t>
  </si>
  <si>
    <t>$85,553</t>
  </si>
  <si>
    <t>$68,585</t>
  </si>
  <si>
    <t>Variable</t>
  </si>
  <si>
    <t>x1</t>
  </si>
  <si>
    <t>x2</t>
  </si>
  <si>
    <t>x3</t>
  </si>
  <si>
    <t>x4</t>
  </si>
  <si>
    <t>x5</t>
  </si>
  <si>
    <t>x6</t>
  </si>
  <si>
    <t>x7</t>
  </si>
  <si>
    <t>x8</t>
  </si>
  <si>
    <t>x9</t>
  </si>
  <si>
    <t>x10</t>
  </si>
  <si>
    <t>x11</t>
  </si>
  <si>
    <t>x12</t>
  </si>
  <si>
    <t>x13</t>
  </si>
  <si>
    <t>x14</t>
  </si>
  <si>
    <t>x15</t>
  </si>
  <si>
    <t>x16</t>
  </si>
  <si>
    <t>x17</t>
  </si>
  <si>
    <t>x18</t>
  </si>
  <si>
    <t>x19</t>
  </si>
  <si>
    <t>x20</t>
  </si>
  <si>
    <t>x21</t>
  </si>
  <si>
    <t>x22</t>
  </si>
  <si>
    <t>x23</t>
  </si>
  <si>
    <t>x24</t>
  </si>
  <si>
    <t>x25</t>
  </si>
  <si>
    <t>x26</t>
  </si>
  <si>
    <t>x27</t>
  </si>
  <si>
    <t>x28</t>
  </si>
  <si>
    <t>x29</t>
  </si>
  <si>
    <t>x30</t>
  </si>
  <si>
    <t>x31</t>
  </si>
  <si>
    <t>x32</t>
  </si>
  <si>
    <t>x33</t>
  </si>
  <si>
    <t>x34</t>
  </si>
  <si>
    <t>x35</t>
  </si>
  <si>
    <t>x36</t>
  </si>
  <si>
    <t>x37</t>
  </si>
  <si>
    <t>x38</t>
  </si>
  <si>
    <t>x39</t>
  </si>
  <si>
    <t>x40</t>
  </si>
  <si>
    <t>x41</t>
  </si>
  <si>
    <t>x42</t>
  </si>
  <si>
    <t>x43</t>
  </si>
  <si>
    <t>x44</t>
  </si>
  <si>
    <t>x45</t>
  </si>
  <si>
    <t>x46</t>
  </si>
  <si>
    <t>x47</t>
  </si>
  <si>
    <t>x48</t>
  </si>
  <si>
    <t>x49</t>
  </si>
  <si>
    <t>x50</t>
  </si>
  <si>
    <t>x51</t>
  </si>
  <si>
    <t>x52</t>
  </si>
  <si>
    <t>x53</t>
  </si>
  <si>
    <t>Obj Terms</t>
  </si>
  <si>
    <t>Obj</t>
  </si>
  <si>
    <t>=</t>
  </si>
  <si>
    <t>Mon Minutes</t>
  </si>
  <si>
    <t>Fri Minutes</t>
  </si>
  <si>
    <t>Sun Minutes</t>
  </si>
  <si>
    <t>Tues Minutes</t>
  </si>
  <si>
    <t>Wed Minutes</t>
  </si>
  <si>
    <t>Thurs Minutes</t>
  </si>
  <si>
    <t>&gt;=</t>
  </si>
  <si>
    <t>maximize viewership</t>
  </si>
  <si>
    <t>Network Minutes</t>
  </si>
  <si>
    <t>Day Minutes</t>
  </si>
  <si>
    <t>&lt;=</t>
  </si>
  <si>
    <t xml:space="preserve">Upper Bound </t>
  </si>
  <si>
    <t>Lower Bound</t>
  </si>
  <si>
    <t>Total shows with ads</t>
  </si>
  <si>
    <t>Ad Time in 1/2 Min</t>
  </si>
  <si>
    <t>CONSTRAINTS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</si>
</sst>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8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30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44" fontId="0" fillId="0" borderId="0" xfId="1" applyFont="1"/>
    <xf numFmtId="164" fontId="0" fillId="0" borderId="0" xfId="1" applyNumberFormat="1" applyFont="1"/>
    <xf numFmtId="0" fontId="0" fillId="2" borderId="0" xfId="0" applyFill="1" applyAlignment="1">
      <alignment wrapText="1"/>
    </xf>
    <xf numFmtId="164" fontId="0" fillId="2" borderId="0" xfId="1" applyNumberFormat="1" applyFont="1" applyFill="1" applyAlignment="1">
      <alignment wrapText="1"/>
    </xf>
    <xf numFmtId="2" fontId="0" fillId="2" borderId="0" xfId="0" applyNumberFormat="1" applyFill="1" applyAlignment="1">
      <alignment wrapText="1"/>
    </xf>
    <xf numFmtId="0" fontId="0" fillId="2" borderId="0" xfId="0" applyFill="1" applyAlignment="1">
      <alignment horizontal="center" wrapText="1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/>
    <xf numFmtId="164" fontId="0" fillId="4" borderId="0" xfId="1" applyNumberFormat="1" applyFont="1" applyFill="1"/>
    <xf numFmtId="0" fontId="4" fillId="0" borderId="0" xfId="0" applyFont="1" applyAlignment="1">
      <alignment horizontal="center"/>
    </xf>
  </cellXfs>
  <cellStyles count="130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"/>
  <sheetViews>
    <sheetView tabSelected="1" zoomScale="120" zoomScaleNormal="120" zoomScalePageLayoutView="12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3" sqref="B13"/>
    </sheetView>
  </sheetViews>
  <sheetFormatPr baseColWidth="10" defaultRowHeight="15" x14ac:dyDescent="0"/>
  <cols>
    <col min="1" max="1" width="8.5" customWidth="1"/>
    <col min="2" max="2" width="10.6640625" style="8" customWidth="1"/>
    <col min="3" max="3" width="11.33203125" style="2" customWidth="1"/>
    <col min="4" max="4" width="12.5" hidden="1" customWidth="1"/>
    <col min="6" max="6" width="25.1640625" customWidth="1"/>
    <col min="8" max="8" width="16.33203125" bestFit="1" customWidth="1"/>
    <col min="9" max="9" width="13" bestFit="1" customWidth="1"/>
    <col min="10" max="10" width="0.5" customWidth="1"/>
    <col min="11" max="11" width="15.83203125" customWidth="1"/>
    <col min="12" max="12" width="16.5" customWidth="1"/>
    <col min="13" max="13" width="3.1640625" customWidth="1"/>
    <col min="14" max="14" width="5.83203125" customWidth="1"/>
    <col min="15" max="15" width="15.5" customWidth="1"/>
    <col min="16" max="16" width="4.1640625" customWidth="1"/>
    <col min="19" max="19" width="3" customWidth="1"/>
  </cols>
  <sheetData>
    <row r="1" spans="1:23" s="3" customFormat="1" ht="30">
      <c r="A1" s="3" t="s">
        <v>284</v>
      </c>
      <c r="B1" s="6" t="s">
        <v>355</v>
      </c>
      <c r="C1" s="4" t="s">
        <v>162</v>
      </c>
      <c r="D1" s="3" t="s">
        <v>338</v>
      </c>
      <c r="E1" s="3" t="s">
        <v>166</v>
      </c>
      <c r="F1" s="3" t="s">
        <v>157</v>
      </c>
      <c r="G1" s="3" t="s">
        <v>165</v>
      </c>
      <c r="H1" s="3" t="s">
        <v>179</v>
      </c>
      <c r="I1" s="3" t="s">
        <v>177</v>
      </c>
      <c r="K1" s="3" t="s">
        <v>339</v>
      </c>
      <c r="L1" s="5">
        <f>SUM(D2:D54)</f>
        <v>0</v>
      </c>
      <c r="O1" s="3" t="s">
        <v>348</v>
      </c>
      <c r="R1" s="3" t="s">
        <v>352</v>
      </c>
      <c r="S1" s="3">
        <v>3</v>
      </c>
      <c r="T1" s="3" t="s">
        <v>353</v>
      </c>
      <c r="U1" s="3">
        <v>0</v>
      </c>
    </row>
    <row r="2" spans="1:23">
      <c r="A2" t="s">
        <v>285</v>
      </c>
      <c r="B2" s="7">
        <v>0</v>
      </c>
      <c r="C2" s="2">
        <f t="shared" ref="C2:C33" si="0">B2*H2</f>
        <v>0</v>
      </c>
      <c r="D2">
        <f t="shared" ref="D2:D33" si="1">B2*I2</f>
        <v>0</v>
      </c>
      <c r="E2" t="s">
        <v>125</v>
      </c>
      <c r="F2" t="s">
        <v>180</v>
      </c>
      <c r="G2" t="s">
        <v>26</v>
      </c>
      <c r="H2" t="s">
        <v>231</v>
      </c>
      <c r="I2">
        <v>6.71</v>
      </c>
      <c r="K2" s="9" t="s">
        <v>162</v>
      </c>
      <c r="L2" s="10">
        <f>SUM(C2:C54)</f>
        <v>0</v>
      </c>
      <c r="M2" s="9"/>
      <c r="N2" s="9" t="s">
        <v>340</v>
      </c>
      <c r="O2" s="10">
        <v>10000000</v>
      </c>
      <c r="P2" s="9"/>
      <c r="R2">
        <f>$S$1</f>
        <v>3</v>
      </c>
      <c r="T2">
        <f>$U$1</f>
        <v>0</v>
      </c>
      <c r="V2" t="s">
        <v>354</v>
      </c>
      <c r="W2">
        <f>COUNTIF(B2:B54,"&gt;0")</f>
        <v>0</v>
      </c>
    </row>
    <row r="3" spans="1:23">
      <c r="A3" t="s">
        <v>286</v>
      </c>
      <c r="B3" s="7">
        <v>0</v>
      </c>
      <c r="C3" s="2">
        <f t="shared" si="0"/>
        <v>0</v>
      </c>
      <c r="D3">
        <f t="shared" si="1"/>
        <v>0</v>
      </c>
      <c r="E3" t="s">
        <v>125</v>
      </c>
      <c r="F3" t="s">
        <v>181</v>
      </c>
      <c r="G3" t="s">
        <v>26</v>
      </c>
      <c r="H3" t="s">
        <v>232</v>
      </c>
      <c r="I3">
        <v>6.55</v>
      </c>
      <c r="K3" s="9" t="s">
        <v>350</v>
      </c>
      <c r="L3" s="9"/>
      <c r="M3" s="9"/>
      <c r="N3" s="9"/>
      <c r="O3" s="9"/>
      <c r="P3" s="9"/>
      <c r="R3">
        <f t="shared" ref="R3:R54" si="2">$S$1</f>
        <v>3</v>
      </c>
      <c r="T3">
        <f t="shared" ref="T3:T54" si="3">$U$1</f>
        <v>0</v>
      </c>
    </row>
    <row r="4" spans="1:23">
      <c r="A4" t="s">
        <v>287</v>
      </c>
      <c r="B4" s="7">
        <v>0</v>
      </c>
      <c r="C4" s="2">
        <f t="shared" si="0"/>
        <v>0</v>
      </c>
      <c r="D4">
        <f t="shared" si="1"/>
        <v>0</v>
      </c>
      <c r="E4" t="s">
        <v>125</v>
      </c>
      <c r="F4" t="s">
        <v>182</v>
      </c>
      <c r="G4" t="s">
        <v>33</v>
      </c>
      <c r="H4" t="s">
        <v>233</v>
      </c>
      <c r="I4">
        <v>11.41</v>
      </c>
      <c r="K4" s="9" t="s">
        <v>342</v>
      </c>
      <c r="L4" s="9">
        <v>8</v>
      </c>
      <c r="M4" s="9" t="s">
        <v>351</v>
      </c>
      <c r="N4" s="9">
        <f>SUM(B2:B5)</f>
        <v>0</v>
      </c>
      <c r="O4" s="9" t="s">
        <v>351</v>
      </c>
      <c r="P4" s="9">
        <v>18</v>
      </c>
      <c r="R4">
        <f t="shared" si="2"/>
        <v>3</v>
      </c>
      <c r="T4">
        <f t="shared" si="3"/>
        <v>0</v>
      </c>
    </row>
    <row r="5" spans="1:23">
      <c r="A5" t="s">
        <v>288</v>
      </c>
      <c r="B5" s="7">
        <v>0</v>
      </c>
      <c r="C5" s="2">
        <f t="shared" si="0"/>
        <v>0</v>
      </c>
      <c r="D5">
        <f t="shared" si="1"/>
        <v>0</v>
      </c>
      <c r="E5" t="s">
        <v>125</v>
      </c>
      <c r="F5" t="s">
        <v>183</v>
      </c>
      <c r="G5" t="s">
        <v>33</v>
      </c>
      <c r="H5" t="s">
        <v>234</v>
      </c>
      <c r="I5">
        <v>9.25</v>
      </c>
      <c r="K5" s="9" t="s">
        <v>343</v>
      </c>
      <c r="L5" s="9">
        <v>8</v>
      </c>
      <c r="M5" s="9" t="s">
        <v>351</v>
      </c>
      <c r="N5" s="9">
        <f>SUM(B6:B17)</f>
        <v>0</v>
      </c>
      <c r="O5" s="9" t="s">
        <v>351</v>
      </c>
      <c r="P5" s="9">
        <v>18</v>
      </c>
      <c r="R5">
        <f t="shared" si="2"/>
        <v>3</v>
      </c>
      <c r="T5">
        <f t="shared" si="3"/>
        <v>0</v>
      </c>
    </row>
    <row r="6" spans="1:23">
      <c r="A6" t="s">
        <v>289</v>
      </c>
      <c r="B6" s="7">
        <v>0</v>
      </c>
      <c r="C6" s="2">
        <f t="shared" si="0"/>
        <v>0</v>
      </c>
      <c r="D6">
        <f t="shared" si="1"/>
        <v>0</v>
      </c>
      <c r="E6" t="s">
        <v>25</v>
      </c>
      <c r="F6" t="s">
        <v>192</v>
      </c>
      <c r="G6" t="s">
        <v>26</v>
      </c>
      <c r="H6" t="s">
        <v>243</v>
      </c>
      <c r="I6">
        <v>5.28</v>
      </c>
      <c r="K6" s="9" t="s">
        <v>341</v>
      </c>
      <c r="L6" s="9">
        <v>8</v>
      </c>
      <c r="M6" s="9" t="s">
        <v>351</v>
      </c>
      <c r="N6" s="9">
        <f>SUM(B18:B25)</f>
        <v>0</v>
      </c>
      <c r="O6" s="9" t="s">
        <v>351</v>
      </c>
      <c r="P6" s="9">
        <v>18</v>
      </c>
      <c r="R6">
        <f t="shared" si="2"/>
        <v>3</v>
      </c>
      <c r="T6">
        <f t="shared" si="3"/>
        <v>0</v>
      </c>
    </row>
    <row r="7" spans="1:23">
      <c r="A7" t="s">
        <v>290</v>
      </c>
      <c r="B7" s="7">
        <v>0</v>
      </c>
      <c r="C7" s="2">
        <f t="shared" si="0"/>
        <v>0</v>
      </c>
      <c r="D7">
        <f t="shared" si="1"/>
        <v>0</v>
      </c>
      <c r="E7" t="s">
        <v>25</v>
      </c>
      <c r="F7" t="s">
        <v>193</v>
      </c>
      <c r="G7" t="s">
        <v>26</v>
      </c>
      <c r="H7" t="s">
        <v>244</v>
      </c>
      <c r="I7">
        <v>5.38</v>
      </c>
      <c r="K7" s="9" t="s">
        <v>344</v>
      </c>
      <c r="L7" s="9">
        <v>8</v>
      </c>
      <c r="M7" s="9" t="s">
        <v>351</v>
      </c>
      <c r="N7" s="9">
        <f>SUM(B26:B34)</f>
        <v>0</v>
      </c>
      <c r="O7" s="9" t="s">
        <v>351</v>
      </c>
      <c r="P7" s="9">
        <v>18</v>
      </c>
      <c r="R7">
        <f t="shared" si="2"/>
        <v>3</v>
      </c>
      <c r="T7">
        <f t="shared" si="3"/>
        <v>0</v>
      </c>
    </row>
    <row r="8" spans="1:23">
      <c r="A8" t="s">
        <v>291</v>
      </c>
      <c r="B8" s="7">
        <v>0</v>
      </c>
      <c r="C8" s="2">
        <f t="shared" si="0"/>
        <v>0</v>
      </c>
      <c r="D8">
        <f t="shared" si="1"/>
        <v>0</v>
      </c>
      <c r="E8" t="s">
        <v>25</v>
      </c>
      <c r="F8" t="s">
        <v>194</v>
      </c>
      <c r="G8" t="s">
        <v>26</v>
      </c>
      <c r="H8" t="s">
        <v>245</v>
      </c>
      <c r="I8">
        <v>6.98</v>
      </c>
      <c r="K8" s="9" t="s">
        <v>345</v>
      </c>
      <c r="L8" s="9">
        <v>8</v>
      </c>
      <c r="M8" s="9" t="s">
        <v>351</v>
      </c>
      <c r="N8" s="9">
        <f>SUM(B35:B46)</f>
        <v>0</v>
      </c>
      <c r="O8" s="9" t="s">
        <v>351</v>
      </c>
      <c r="P8" s="9">
        <v>18</v>
      </c>
      <c r="R8">
        <f t="shared" si="2"/>
        <v>3</v>
      </c>
      <c r="T8">
        <f t="shared" si="3"/>
        <v>0</v>
      </c>
    </row>
    <row r="9" spans="1:23">
      <c r="A9" t="s">
        <v>292</v>
      </c>
      <c r="B9" s="7">
        <v>0</v>
      </c>
      <c r="C9" s="2">
        <f t="shared" si="0"/>
        <v>0</v>
      </c>
      <c r="D9">
        <f t="shared" si="1"/>
        <v>0</v>
      </c>
      <c r="E9" t="s">
        <v>25</v>
      </c>
      <c r="F9" t="s">
        <v>164</v>
      </c>
      <c r="G9" t="s">
        <v>158</v>
      </c>
      <c r="H9" t="s">
        <v>246</v>
      </c>
      <c r="I9">
        <v>6.86</v>
      </c>
      <c r="K9" s="9" t="s">
        <v>346</v>
      </c>
      <c r="L9" s="9">
        <v>8</v>
      </c>
      <c r="M9" s="9" t="s">
        <v>351</v>
      </c>
      <c r="N9" s="9">
        <f>SUM(B47:B54)</f>
        <v>0</v>
      </c>
      <c r="O9" s="9" t="s">
        <v>351</v>
      </c>
      <c r="P9" s="9">
        <v>18</v>
      </c>
      <c r="R9">
        <f t="shared" si="2"/>
        <v>3</v>
      </c>
      <c r="T9">
        <f t="shared" si="3"/>
        <v>0</v>
      </c>
    </row>
    <row r="10" spans="1:23">
      <c r="A10" t="s">
        <v>293</v>
      </c>
      <c r="B10" s="7">
        <v>0</v>
      </c>
      <c r="C10" s="2">
        <f t="shared" si="0"/>
        <v>0</v>
      </c>
      <c r="D10">
        <f t="shared" si="1"/>
        <v>0</v>
      </c>
      <c r="E10" t="s">
        <v>25</v>
      </c>
      <c r="F10" t="s">
        <v>160</v>
      </c>
      <c r="G10" t="s">
        <v>158</v>
      </c>
      <c r="H10" t="s">
        <v>247</v>
      </c>
      <c r="I10">
        <v>14.38</v>
      </c>
      <c r="K10" s="9" t="s">
        <v>349</v>
      </c>
      <c r="L10" s="9"/>
      <c r="M10" s="9"/>
      <c r="N10" s="9"/>
      <c r="O10" s="9"/>
      <c r="P10" s="9"/>
      <c r="R10">
        <f t="shared" si="2"/>
        <v>3</v>
      </c>
      <c r="T10">
        <f t="shared" si="3"/>
        <v>0</v>
      </c>
    </row>
    <row r="11" spans="1:23">
      <c r="A11" t="s">
        <v>294</v>
      </c>
      <c r="B11" s="7">
        <v>0</v>
      </c>
      <c r="C11" s="2">
        <f t="shared" si="0"/>
        <v>0</v>
      </c>
      <c r="D11">
        <f t="shared" si="1"/>
        <v>0</v>
      </c>
      <c r="E11" t="s">
        <v>25</v>
      </c>
      <c r="F11" t="s">
        <v>195</v>
      </c>
      <c r="G11" t="s">
        <v>33</v>
      </c>
      <c r="H11" t="s">
        <v>248</v>
      </c>
      <c r="I11">
        <v>6.79</v>
      </c>
      <c r="K11" s="9" t="s">
        <v>26</v>
      </c>
      <c r="L11" s="9">
        <f>B2+B3+B6+B7+B8+B18+B26+B27+B28+B35+B36+B37+B38+B39+B47+B48+B49</f>
        <v>0</v>
      </c>
      <c r="M11" s="9"/>
      <c r="N11" s="9" t="s">
        <v>347</v>
      </c>
      <c r="O11" s="9">
        <v>10</v>
      </c>
      <c r="P11" s="9"/>
      <c r="R11">
        <f t="shared" si="2"/>
        <v>3</v>
      </c>
      <c r="T11">
        <f t="shared" si="3"/>
        <v>0</v>
      </c>
    </row>
    <row r="12" spans="1:23">
      <c r="A12" t="s">
        <v>295</v>
      </c>
      <c r="B12" s="7">
        <v>0</v>
      </c>
      <c r="C12" s="2">
        <f t="shared" si="0"/>
        <v>0</v>
      </c>
      <c r="D12">
        <f t="shared" si="1"/>
        <v>0</v>
      </c>
      <c r="E12" t="s">
        <v>25</v>
      </c>
      <c r="F12" t="s">
        <v>196</v>
      </c>
      <c r="G12" t="s">
        <v>33</v>
      </c>
      <c r="H12" t="s">
        <v>249</v>
      </c>
      <c r="I12">
        <v>11.79</v>
      </c>
      <c r="K12" s="9" t="s">
        <v>33</v>
      </c>
      <c r="L12" s="9">
        <f>B4+B5+SUM(B11:B13)+SUM(B19:B22)+SUM(B29:B31)+B40+B41</f>
        <v>0</v>
      </c>
      <c r="M12" s="9"/>
      <c r="N12" s="9" t="s">
        <v>347</v>
      </c>
      <c r="O12" s="9">
        <v>10</v>
      </c>
      <c r="P12" s="9"/>
      <c r="R12">
        <f t="shared" si="2"/>
        <v>3</v>
      </c>
      <c r="T12">
        <f t="shared" si="3"/>
        <v>0</v>
      </c>
    </row>
    <row r="13" spans="1:23">
      <c r="A13" t="s">
        <v>296</v>
      </c>
      <c r="B13" s="7">
        <v>0</v>
      </c>
      <c r="C13" s="2">
        <f t="shared" si="0"/>
        <v>0</v>
      </c>
      <c r="D13">
        <f t="shared" si="1"/>
        <v>0</v>
      </c>
      <c r="E13" t="s">
        <v>25</v>
      </c>
      <c r="F13" t="s">
        <v>197</v>
      </c>
      <c r="G13" t="s">
        <v>33</v>
      </c>
      <c r="H13" t="s">
        <v>250</v>
      </c>
      <c r="I13">
        <v>9.25</v>
      </c>
      <c r="K13" s="9" t="s">
        <v>34</v>
      </c>
      <c r="L13" s="9">
        <f>SUM(B14:B17)+B23+B24+SUM(B32:B34)+B42+B43+B50+B51</f>
        <v>0</v>
      </c>
      <c r="M13" s="9"/>
      <c r="N13" s="9" t="s">
        <v>347</v>
      </c>
      <c r="O13" s="9">
        <v>10</v>
      </c>
      <c r="P13" s="9"/>
      <c r="R13">
        <f t="shared" si="2"/>
        <v>3</v>
      </c>
      <c r="T13">
        <f t="shared" si="3"/>
        <v>0</v>
      </c>
    </row>
    <row r="14" spans="1:23">
      <c r="A14" t="s">
        <v>297</v>
      </c>
      <c r="B14" s="7">
        <v>0</v>
      </c>
      <c r="C14" s="2">
        <f t="shared" si="0"/>
        <v>0</v>
      </c>
      <c r="D14">
        <f t="shared" si="1"/>
        <v>0</v>
      </c>
      <c r="E14" t="s">
        <v>25</v>
      </c>
      <c r="F14" t="s">
        <v>198</v>
      </c>
      <c r="G14" t="s">
        <v>34</v>
      </c>
      <c r="H14" t="s">
        <v>251</v>
      </c>
      <c r="I14">
        <v>4.0999999999999996</v>
      </c>
      <c r="K14" s="9" t="s">
        <v>158</v>
      </c>
      <c r="L14" s="9">
        <f>B9+B10</f>
        <v>0</v>
      </c>
      <c r="M14" s="9"/>
      <c r="N14" s="9" t="s">
        <v>347</v>
      </c>
      <c r="O14" s="9">
        <v>0</v>
      </c>
      <c r="P14" s="9"/>
      <c r="R14">
        <f t="shared" si="2"/>
        <v>3</v>
      </c>
      <c r="T14">
        <f t="shared" si="3"/>
        <v>0</v>
      </c>
    </row>
    <row r="15" spans="1:23">
      <c r="A15" t="s">
        <v>298</v>
      </c>
      <c r="B15" s="7">
        <v>0</v>
      </c>
      <c r="C15" s="2">
        <f t="shared" si="0"/>
        <v>0</v>
      </c>
      <c r="D15">
        <f t="shared" si="1"/>
        <v>0</v>
      </c>
      <c r="E15" t="s">
        <v>25</v>
      </c>
      <c r="F15" t="s">
        <v>199</v>
      </c>
      <c r="G15" t="s">
        <v>34</v>
      </c>
      <c r="H15" t="s">
        <v>252</v>
      </c>
      <c r="I15">
        <v>3.56</v>
      </c>
      <c r="K15" s="9" t="s">
        <v>39</v>
      </c>
      <c r="L15" s="9">
        <f>B25+SUM(B44:B46)+SUM(B52:B54)</f>
        <v>0</v>
      </c>
      <c r="M15" s="9"/>
      <c r="N15" s="9" t="s">
        <v>347</v>
      </c>
      <c r="O15" s="9">
        <v>10</v>
      </c>
      <c r="P15" s="9"/>
      <c r="R15">
        <f t="shared" si="2"/>
        <v>3</v>
      </c>
      <c r="T15">
        <f t="shared" si="3"/>
        <v>0</v>
      </c>
    </row>
    <row r="16" spans="1:23" ht="20" customHeight="1">
      <c r="A16" t="s">
        <v>299</v>
      </c>
      <c r="B16" s="7">
        <v>0</v>
      </c>
      <c r="C16" s="2">
        <f t="shared" si="0"/>
        <v>0</v>
      </c>
      <c r="D16">
        <f t="shared" si="1"/>
        <v>0</v>
      </c>
      <c r="E16" t="s">
        <v>25</v>
      </c>
      <c r="F16" t="s">
        <v>200</v>
      </c>
      <c r="G16" t="s">
        <v>34</v>
      </c>
      <c r="H16" t="s">
        <v>253</v>
      </c>
      <c r="I16">
        <v>3.3</v>
      </c>
      <c r="K16" s="11" t="s">
        <v>356</v>
      </c>
      <c r="L16" s="11"/>
      <c r="M16" s="11"/>
      <c r="N16" s="11"/>
      <c r="O16" s="11"/>
      <c r="P16" s="11"/>
      <c r="R16">
        <f t="shared" si="2"/>
        <v>3</v>
      </c>
      <c r="T16">
        <f t="shared" si="3"/>
        <v>0</v>
      </c>
    </row>
    <row r="17" spans="1:20">
      <c r="A17" t="s">
        <v>300</v>
      </c>
      <c r="B17" s="7">
        <v>0</v>
      </c>
      <c r="C17" s="2">
        <f t="shared" si="0"/>
        <v>0</v>
      </c>
      <c r="D17">
        <f t="shared" si="1"/>
        <v>0</v>
      </c>
      <c r="E17" t="s">
        <v>25</v>
      </c>
      <c r="F17" t="s">
        <v>201</v>
      </c>
      <c r="G17" t="s">
        <v>34</v>
      </c>
      <c r="H17" t="s">
        <v>254</v>
      </c>
      <c r="I17">
        <v>6.02</v>
      </c>
      <c r="R17">
        <f t="shared" si="2"/>
        <v>3</v>
      </c>
      <c r="T17">
        <f t="shared" si="3"/>
        <v>0</v>
      </c>
    </row>
    <row r="18" spans="1:20">
      <c r="A18" t="s">
        <v>301</v>
      </c>
      <c r="B18" s="7">
        <v>0</v>
      </c>
      <c r="C18" s="2">
        <f t="shared" si="0"/>
        <v>0</v>
      </c>
      <c r="D18">
        <f t="shared" si="1"/>
        <v>0</v>
      </c>
      <c r="E18" t="s">
        <v>45</v>
      </c>
      <c r="F18" t="s">
        <v>184</v>
      </c>
      <c r="G18" t="s">
        <v>26</v>
      </c>
      <c r="H18" t="s">
        <v>235</v>
      </c>
      <c r="I18">
        <v>6.76</v>
      </c>
      <c r="R18">
        <f t="shared" si="2"/>
        <v>3</v>
      </c>
      <c r="T18">
        <f t="shared" si="3"/>
        <v>0</v>
      </c>
    </row>
    <row r="19" spans="1:20">
      <c r="A19" t="s">
        <v>302</v>
      </c>
      <c r="B19" s="7">
        <v>0</v>
      </c>
      <c r="C19" s="2">
        <f t="shared" si="0"/>
        <v>0</v>
      </c>
      <c r="D19">
        <f t="shared" si="1"/>
        <v>0</v>
      </c>
      <c r="E19" t="s">
        <v>45</v>
      </c>
      <c r="F19" t="s">
        <v>185</v>
      </c>
      <c r="G19" t="s">
        <v>33</v>
      </c>
      <c r="H19" t="s">
        <v>236</v>
      </c>
      <c r="I19">
        <v>8.91</v>
      </c>
      <c r="K19">
        <f>3*I9+3*I10</f>
        <v>63.72</v>
      </c>
      <c r="R19">
        <f t="shared" si="2"/>
        <v>3</v>
      </c>
      <c r="T19">
        <f t="shared" si="3"/>
        <v>0</v>
      </c>
    </row>
    <row r="20" spans="1:20">
      <c r="A20" t="s">
        <v>303</v>
      </c>
      <c r="B20" s="7">
        <v>0</v>
      </c>
      <c r="C20" s="2">
        <f t="shared" si="0"/>
        <v>0</v>
      </c>
      <c r="D20">
        <f t="shared" si="1"/>
        <v>0</v>
      </c>
      <c r="E20" t="s">
        <v>45</v>
      </c>
      <c r="F20" t="s">
        <v>186</v>
      </c>
      <c r="G20" t="s">
        <v>33</v>
      </c>
      <c r="H20" t="s">
        <v>237</v>
      </c>
      <c r="I20">
        <v>8</v>
      </c>
      <c r="R20">
        <f t="shared" si="2"/>
        <v>3</v>
      </c>
      <c r="T20">
        <f t="shared" si="3"/>
        <v>0</v>
      </c>
    </row>
    <row r="21" spans="1:20">
      <c r="A21" t="s">
        <v>304</v>
      </c>
      <c r="B21" s="7">
        <v>0</v>
      </c>
      <c r="C21" s="2">
        <f t="shared" si="0"/>
        <v>0</v>
      </c>
      <c r="D21">
        <f t="shared" si="1"/>
        <v>0</v>
      </c>
      <c r="E21" t="s">
        <v>45</v>
      </c>
      <c r="F21" t="s">
        <v>187</v>
      </c>
      <c r="G21" t="s">
        <v>33</v>
      </c>
      <c r="H21" t="s">
        <v>238</v>
      </c>
      <c r="I21">
        <v>9.9499999999999993</v>
      </c>
      <c r="R21">
        <f t="shared" si="2"/>
        <v>3</v>
      </c>
      <c r="T21">
        <f t="shared" si="3"/>
        <v>0</v>
      </c>
    </row>
    <row r="22" spans="1:20">
      <c r="A22" t="s">
        <v>305</v>
      </c>
      <c r="B22" s="7">
        <v>0</v>
      </c>
      <c r="C22" s="2">
        <f t="shared" si="0"/>
        <v>0</v>
      </c>
      <c r="D22">
        <f t="shared" si="1"/>
        <v>0</v>
      </c>
      <c r="E22" t="s">
        <v>45</v>
      </c>
      <c r="F22" t="s">
        <v>188</v>
      </c>
      <c r="G22" t="s">
        <v>33</v>
      </c>
      <c r="H22" t="s">
        <v>239</v>
      </c>
      <c r="I22">
        <v>15.4</v>
      </c>
      <c r="R22">
        <f t="shared" si="2"/>
        <v>3</v>
      </c>
      <c r="T22">
        <f t="shared" si="3"/>
        <v>0</v>
      </c>
    </row>
    <row r="23" spans="1:20">
      <c r="A23" t="s">
        <v>306</v>
      </c>
      <c r="B23" s="7">
        <v>0</v>
      </c>
      <c r="C23" s="2">
        <f t="shared" si="0"/>
        <v>0</v>
      </c>
      <c r="D23">
        <f t="shared" si="1"/>
        <v>0</v>
      </c>
      <c r="E23" t="s">
        <v>45</v>
      </c>
      <c r="F23" t="s">
        <v>189</v>
      </c>
      <c r="G23" t="s">
        <v>34</v>
      </c>
      <c r="H23" t="s">
        <v>240</v>
      </c>
      <c r="I23">
        <v>4.33</v>
      </c>
      <c r="R23">
        <f t="shared" si="2"/>
        <v>3</v>
      </c>
      <c r="T23">
        <f t="shared" si="3"/>
        <v>0</v>
      </c>
    </row>
    <row r="24" spans="1:20">
      <c r="A24" t="s">
        <v>307</v>
      </c>
      <c r="B24" s="7">
        <v>0</v>
      </c>
      <c r="C24" s="2">
        <f t="shared" si="0"/>
        <v>0</v>
      </c>
      <c r="D24">
        <f t="shared" si="1"/>
        <v>0</v>
      </c>
      <c r="E24" t="s">
        <v>45</v>
      </c>
      <c r="F24" t="s">
        <v>190</v>
      </c>
      <c r="G24" t="s">
        <v>34</v>
      </c>
      <c r="H24" t="s">
        <v>241</v>
      </c>
      <c r="I24">
        <v>2.08</v>
      </c>
      <c r="R24">
        <f t="shared" si="2"/>
        <v>3</v>
      </c>
      <c r="T24">
        <f t="shared" si="3"/>
        <v>0</v>
      </c>
    </row>
    <row r="25" spans="1:20">
      <c r="A25" t="s">
        <v>308</v>
      </c>
      <c r="B25" s="7">
        <v>0</v>
      </c>
      <c r="C25" s="2">
        <f t="shared" si="0"/>
        <v>0</v>
      </c>
      <c r="D25">
        <f t="shared" si="1"/>
        <v>0</v>
      </c>
      <c r="E25" t="s">
        <v>45</v>
      </c>
      <c r="F25" t="s">
        <v>191</v>
      </c>
      <c r="G25" t="s">
        <v>39</v>
      </c>
      <c r="H25" t="s">
        <v>242</v>
      </c>
      <c r="I25">
        <v>9.06</v>
      </c>
      <c r="R25">
        <f t="shared" si="2"/>
        <v>3</v>
      </c>
      <c r="T25">
        <f t="shared" si="3"/>
        <v>0</v>
      </c>
    </row>
    <row r="26" spans="1:20">
      <c r="A26" t="s">
        <v>309</v>
      </c>
      <c r="B26" s="7">
        <v>0</v>
      </c>
      <c r="C26" s="2">
        <f t="shared" si="0"/>
        <v>0</v>
      </c>
      <c r="D26">
        <f t="shared" si="1"/>
        <v>0</v>
      </c>
      <c r="E26" t="s">
        <v>64</v>
      </c>
      <c r="F26" t="s">
        <v>210</v>
      </c>
      <c r="G26" t="s">
        <v>26</v>
      </c>
      <c r="H26" t="s">
        <v>263</v>
      </c>
      <c r="I26">
        <v>4.74</v>
      </c>
      <c r="R26">
        <f t="shared" si="2"/>
        <v>3</v>
      </c>
      <c r="T26">
        <f t="shared" si="3"/>
        <v>0</v>
      </c>
    </row>
    <row r="27" spans="1:20">
      <c r="A27" t="s">
        <v>310</v>
      </c>
      <c r="B27" s="7">
        <v>0</v>
      </c>
      <c r="C27" s="2">
        <f t="shared" si="0"/>
        <v>0</v>
      </c>
      <c r="D27">
        <f t="shared" si="1"/>
        <v>0</v>
      </c>
      <c r="E27" t="s">
        <v>64</v>
      </c>
      <c r="F27" t="s">
        <v>211</v>
      </c>
      <c r="G27" t="s">
        <v>26</v>
      </c>
      <c r="H27" t="s">
        <v>264</v>
      </c>
      <c r="I27">
        <v>4.9000000000000004</v>
      </c>
      <c r="R27">
        <f t="shared" si="2"/>
        <v>3</v>
      </c>
      <c r="T27">
        <f t="shared" si="3"/>
        <v>0</v>
      </c>
    </row>
    <row r="28" spans="1:20">
      <c r="A28" t="s">
        <v>311</v>
      </c>
      <c r="B28" s="7">
        <v>0</v>
      </c>
      <c r="C28" s="2">
        <f t="shared" si="0"/>
        <v>0</v>
      </c>
      <c r="D28">
        <f t="shared" si="1"/>
        <v>0</v>
      </c>
      <c r="E28" t="s">
        <v>64</v>
      </c>
      <c r="F28" t="s">
        <v>212</v>
      </c>
      <c r="G28" t="s">
        <v>26</v>
      </c>
      <c r="H28" t="s">
        <v>265</v>
      </c>
      <c r="I28">
        <v>5.78</v>
      </c>
      <c r="R28">
        <f t="shared" si="2"/>
        <v>3</v>
      </c>
      <c r="T28">
        <f t="shared" si="3"/>
        <v>0</v>
      </c>
    </row>
    <row r="29" spans="1:20">
      <c r="A29" t="s">
        <v>312</v>
      </c>
      <c r="B29" s="7">
        <v>0</v>
      </c>
      <c r="C29" s="2">
        <f t="shared" si="0"/>
        <v>0</v>
      </c>
      <c r="D29">
        <f t="shared" si="1"/>
        <v>0</v>
      </c>
      <c r="E29" t="s">
        <v>64</v>
      </c>
      <c r="F29" t="s">
        <v>213</v>
      </c>
      <c r="G29" t="s">
        <v>33</v>
      </c>
      <c r="H29" t="s">
        <v>266</v>
      </c>
      <c r="I29">
        <v>9.73</v>
      </c>
      <c r="R29">
        <f t="shared" si="2"/>
        <v>3</v>
      </c>
      <c r="T29">
        <f t="shared" si="3"/>
        <v>0</v>
      </c>
    </row>
    <row r="30" spans="1:20">
      <c r="A30" t="s">
        <v>313</v>
      </c>
      <c r="B30" s="7">
        <v>0</v>
      </c>
      <c r="C30" s="2">
        <f t="shared" si="0"/>
        <v>0</v>
      </c>
      <c r="D30">
        <f t="shared" si="1"/>
        <v>0</v>
      </c>
      <c r="E30" t="s">
        <v>64</v>
      </c>
      <c r="F30" t="s">
        <v>214</v>
      </c>
      <c r="G30" t="s">
        <v>33</v>
      </c>
      <c r="H30" t="s">
        <v>267</v>
      </c>
      <c r="I30">
        <v>16.53</v>
      </c>
      <c r="R30">
        <f t="shared" si="2"/>
        <v>3</v>
      </c>
      <c r="T30">
        <f t="shared" si="3"/>
        <v>0</v>
      </c>
    </row>
    <row r="31" spans="1:20">
      <c r="A31" t="s">
        <v>314</v>
      </c>
      <c r="B31" s="7">
        <v>0</v>
      </c>
      <c r="C31" s="2">
        <f t="shared" si="0"/>
        <v>0</v>
      </c>
      <c r="D31">
        <f t="shared" si="1"/>
        <v>0</v>
      </c>
      <c r="E31" t="s">
        <v>64</v>
      </c>
      <c r="F31" t="s">
        <v>215</v>
      </c>
      <c r="G31" t="s">
        <v>33</v>
      </c>
      <c r="H31" t="s">
        <v>268</v>
      </c>
      <c r="I31">
        <v>12.86</v>
      </c>
      <c r="R31">
        <f t="shared" si="2"/>
        <v>3</v>
      </c>
      <c r="T31">
        <f t="shared" si="3"/>
        <v>0</v>
      </c>
    </row>
    <row r="32" spans="1:20">
      <c r="A32" t="s">
        <v>315</v>
      </c>
      <c r="B32" s="7">
        <v>0</v>
      </c>
      <c r="C32" s="2">
        <f t="shared" si="0"/>
        <v>0</v>
      </c>
      <c r="D32">
        <f t="shared" si="1"/>
        <v>0</v>
      </c>
      <c r="E32" t="s">
        <v>64</v>
      </c>
      <c r="F32" t="s">
        <v>216</v>
      </c>
      <c r="G32" t="s">
        <v>34</v>
      </c>
      <c r="H32" t="s">
        <v>269</v>
      </c>
      <c r="I32">
        <v>5.34</v>
      </c>
      <c r="R32">
        <f t="shared" si="2"/>
        <v>3</v>
      </c>
      <c r="T32">
        <f t="shared" si="3"/>
        <v>0</v>
      </c>
    </row>
    <row r="33" spans="1:20">
      <c r="A33" t="s">
        <v>316</v>
      </c>
      <c r="B33" s="7">
        <v>0</v>
      </c>
      <c r="C33" s="2">
        <f t="shared" si="0"/>
        <v>0</v>
      </c>
      <c r="D33">
        <f t="shared" si="1"/>
        <v>0</v>
      </c>
      <c r="E33" t="s">
        <v>64</v>
      </c>
      <c r="F33" t="s">
        <v>217</v>
      </c>
      <c r="G33" t="s">
        <v>34</v>
      </c>
      <c r="H33" t="s">
        <v>270</v>
      </c>
      <c r="I33">
        <v>3.47</v>
      </c>
      <c r="R33">
        <f t="shared" si="2"/>
        <v>3</v>
      </c>
      <c r="T33">
        <f t="shared" si="3"/>
        <v>0</v>
      </c>
    </row>
    <row r="34" spans="1:20">
      <c r="A34" t="s">
        <v>317</v>
      </c>
      <c r="B34" s="7">
        <v>0</v>
      </c>
      <c r="C34" s="2">
        <f t="shared" ref="C34:C54" si="4">B34*H34</f>
        <v>0</v>
      </c>
      <c r="D34">
        <f t="shared" ref="D34:D54" si="5">B34*I34</f>
        <v>0</v>
      </c>
      <c r="E34" t="s">
        <v>64</v>
      </c>
      <c r="F34" t="s">
        <v>218</v>
      </c>
      <c r="G34" t="s">
        <v>34</v>
      </c>
      <c r="H34" t="s">
        <v>271</v>
      </c>
      <c r="I34">
        <v>4.9800000000000004</v>
      </c>
      <c r="R34">
        <f t="shared" si="2"/>
        <v>3</v>
      </c>
      <c r="T34">
        <f t="shared" si="3"/>
        <v>0</v>
      </c>
    </row>
    <row r="35" spans="1:20">
      <c r="A35" t="s">
        <v>318</v>
      </c>
      <c r="B35" s="7">
        <v>0</v>
      </c>
      <c r="C35" s="2">
        <f t="shared" si="4"/>
        <v>0</v>
      </c>
      <c r="D35">
        <f t="shared" si="5"/>
        <v>0</v>
      </c>
      <c r="E35" t="s">
        <v>87</v>
      </c>
      <c r="F35" t="s">
        <v>219</v>
      </c>
      <c r="G35" t="s">
        <v>26</v>
      </c>
      <c r="H35" t="s">
        <v>272</v>
      </c>
      <c r="I35">
        <v>5.94</v>
      </c>
      <c r="R35">
        <f t="shared" si="2"/>
        <v>3</v>
      </c>
      <c r="T35">
        <f t="shared" si="3"/>
        <v>0</v>
      </c>
    </row>
    <row r="36" spans="1:20">
      <c r="A36" t="s">
        <v>319</v>
      </c>
      <c r="B36" s="7">
        <v>0</v>
      </c>
      <c r="C36" s="2">
        <f t="shared" si="4"/>
        <v>0</v>
      </c>
      <c r="D36">
        <f t="shared" si="5"/>
        <v>0</v>
      </c>
      <c r="E36" t="s">
        <v>87</v>
      </c>
      <c r="F36" t="s">
        <v>220</v>
      </c>
      <c r="G36" t="s">
        <v>26</v>
      </c>
      <c r="H36" t="s">
        <v>273</v>
      </c>
      <c r="I36">
        <v>8.7200000000000006</v>
      </c>
      <c r="R36">
        <f t="shared" si="2"/>
        <v>3</v>
      </c>
      <c r="T36">
        <f t="shared" si="3"/>
        <v>0</v>
      </c>
    </row>
    <row r="37" spans="1:20">
      <c r="A37" t="s">
        <v>320</v>
      </c>
      <c r="B37" s="7">
        <v>0</v>
      </c>
      <c r="C37" s="2">
        <f t="shared" si="4"/>
        <v>0</v>
      </c>
      <c r="D37">
        <f t="shared" si="5"/>
        <v>0</v>
      </c>
      <c r="E37" t="s">
        <v>87</v>
      </c>
      <c r="F37" t="s">
        <v>221</v>
      </c>
      <c r="G37" t="s">
        <v>26</v>
      </c>
      <c r="H37" t="s">
        <v>274</v>
      </c>
      <c r="I37">
        <v>4.72</v>
      </c>
      <c r="R37">
        <f t="shared" si="2"/>
        <v>3</v>
      </c>
      <c r="T37">
        <f t="shared" si="3"/>
        <v>0</v>
      </c>
    </row>
    <row r="38" spans="1:20">
      <c r="A38" t="s">
        <v>321</v>
      </c>
      <c r="B38" s="7">
        <v>0</v>
      </c>
      <c r="C38" s="2">
        <f t="shared" si="4"/>
        <v>0</v>
      </c>
      <c r="D38">
        <f t="shared" si="5"/>
        <v>0</v>
      </c>
      <c r="E38" t="s">
        <v>87</v>
      </c>
      <c r="F38" t="s">
        <v>222</v>
      </c>
      <c r="G38" t="s">
        <v>26</v>
      </c>
      <c r="H38" t="s">
        <v>275</v>
      </c>
      <c r="I38">
        <v>7.39</v>
      </c>
      <c r="R38">
        <f t="shared" si="2"/>
        <v>3</v>
      </c>
      <c r="T38">
        <f t="shared" si="3"/>
        <v>0</v>
      </c>
    </row>
    <row r="39" spans="1:20">
      <c r="A39" t="s">
        <v>322</v>
      </c>
      <c r="B39" s="7">
        <v>0</v>
      </c>
      <c r="C39" s="2">
        <f t="shared" si="4"/>
        <v>0</v>
      </c>
      <c r="D39">
        <f t="shared" si="5"/>
        <v>0</v>
      </c>
      <c r="E39" t="s">
        <v>87</v>
      </c>
      <c r="F39" t="s">
        <v>223</v>
      </c>
      <c r="G39" t="s">
        <v>26</v>
      </c>
      <c r="H39" t="s">
        <v>276</v>
      </c>
      <c r="I39">
        <v>7.91</v>
      </c>
      <c r="R39">
        <f t="shared" si="2"/>
        <v>3</v>
      </c>
      <c r="T39">
        <f t="shared" si="3"/>
        <v>0</v>
      </c>
    </row>
    <row r="40" spans="1:20">
      <c r="A40" t="s">
        <v>323</v>
      </c>
      <c r="B40" s="7">
        <v>0</v>
      </c>
      <c r="C40" s="2">
        <f t="shared" si="4"/>
        <v>0</v>
      </c>
      <c r="D40">
        <f t="shared" si="5"/>
        <v>0</v>
      </c>
      <c r="E40" t="s">
        <v>87</v>
      </c>
      <c r="F40" t="s">
        <v>224</v>
      </c>
      <c r="G40" t="s">
        <v>33</v>
      </c>
      <c r="H40" t="s">
        <v>277</v>
      </c>
      <c r="I40">
        <v>8.58</v>
      </c>
      <c r="R40">
        <f t="shared" si="2"/>
        <v>3</v>
      </c>
      <c r="T40">
        <f t="shared" si="3"/>
        <v>0</v>
      </c>
    </row>
    <row r="41" spans="1:20">
      <c r="A41" t="s">
        <v>324</v>
      </c>
      <c r="B41" s="7">
        <v>0</v>
      </c>
      <c r="C41" s="2">
        <f t="shared" si="4"/>
        <v>0</v>
      </c>
      <c r="D41">
        <f t="shared" si="5"/>
        <v>0</v>
      </c>
      <c r="E41" t="s">
        <v>87</v>
      </c>
      <c r="F41" t="s">
        <v>225</v>
      </c>
      <c r="G41" t="s">
        <v>33</v>
      </c>
      <c r="H41" t="s">
        <v>278</v>
      </c>
      <c r="I41">
        <v>10.08</v>
      </c>
      <c r="R41">
        <f t="shared" si="2"/>
        <v>3</v>
      </c>
      <c r="T41">
        <f t="shared" si="3"/>
        <v>0</v>
      </c>
    </row>
    <row r="42" spans="1:20">
      <c r="A42" t="s">
        <v>325</v>
      </c>
      <c r="B42" s="7">
        <v>0</v>
      </c>
      <c r="C42" s="2">
        <f t="shared" si="4"/>
        <v>0</v>
      </c>
      <c r="D42">
        <f t="shared" si="5"/>
        <v>0</v>
      </c>
      <c r="E42" t="s">
        <v>87</v>
      </c>
      <c r="F42" t="s">
        <v>226</v>
      </c>
      <c r="G42" t="s">
        <v>34</v>
      </c>
      <c r="H42" t="s">
        <v>279</v>
      </c>
      <c r="I42">
        <v>13.74</v>
      </c>
      <c r="R42">
        <f t="shared" si="2"/>
        <v>3</v>
      </c>
      <c r="T42">
        <f t="shared" si="3"/>
        <v>0</v>
      </c>
    </row>
    <row r="43" spans="1:20">
      <c r="A43" t="s">
        <v>326</v>
      </c>
      <c r="B43" s="7">
        <v>0</v>
      </c>
      <c r="C43" s="2">
        <f t="shared" si="4"/>
        <v>0</v>
      </c>
      <c r="D43">
        <f t="shared" si="5"/>
        <v>0</v>
      </c>
      <c r="E43" t="s">
        <v>87</v>
      </c>
      <c r="F43" t="s">
        <v>227</v>
      </c>
      <c r="G43" t="s">
        <v>34</v>
      </c>
      <c r="H43" t="s">
        <v>280</v>
      </c>
      <c r="I43">
        <v>6.23</v>
      </c>
      <c r="R43">
        <f t="shared" si="2"/>
        <v>3</v>
      </c>
      <c r="T43">
        <f t="shared" si="3"/>
        <v>0</v>
      </c>
    </row>
    <row r="44" spans="1:20">
      <c r="A44" t="s">
        <v>327</v>
      </c>
      <c r="B44" s="7">
        <v>0</v>
      </c>
      <c r="C44" s="2">
        <f t="shared" si="4"/>
        <v>0</v>
      </c>
      <c r="D44">
        <f t="shared" si="5"/>
        <v>0</v>
      </c>
      <c r="E44" t="s">
        <v>87</v>
      </c>
      <c r="F44" t="s">
        <v>228</v>
      </c>
      <c r="G44" t="s">
        <v>39</v>
      </c>
      <c r="H44" t="s">
        <v>281</v>
      </c>
      <c r="I44">
        <v>6.65</v>
      </c>
      <c r="R44">
        <f t="shared" si="2"/>
        <v>3</v>
      </c>
      <c r="T44">
        <f t="shared" si="3"/>
        <v>0</v>
      </c>
    </row>
    <row r="45" spans="1:20">
      <c r="A45" t="s">
        <v>328</v>
      </c>
      <c r="B45" s="7">
        <v>0</v>
      </c>
      <c r="C45" s="2">
        <f t="shared" si="4"/>
        <v>0</v>
      </c>
      <c r="D45">
        <f t="shared" si="5"/>
        <v>0</v>
      </c>
      <c r="E45" t="s">
        <v>87</v>
      </c>
      <c r="F45" t="s">
        <v>229</v>
      </c>
      <c r="G45" t="s">
        <v>39</v>
      </c>
      <c r="H45" t="s">
        <v>282</v>
      </c>
      <c r="I45">
        <v>6.73</v>
      </c>
      <c r="R45">
        <f t="shared" si="2"/>
        <v>3</v>
      </c>
      <c r="T45">
        <f t="shared" si="3"/>
        <v>0</v>
      </c>
    </row>
    <row r="46" spans="1:20">
      <c r="A46" t="s">
        <v>329</v>
      </c>
      <c r="B46" s="7">
        <v>0</v>
      </c>
      <c r="C46" s="2">
        <f t="shared" si="4"/>
        <v>0</v>
      </c>
      <c r="D46">
        <f t="shared" si="5"/>
        <v>0</v>
      </c>
      <c r="E46" t="s">
        <v>87</v>
      </c>
      <c r="F46" t="s">
        <v>230</v>
      </c>
      <c r="G46" t="s">
        <v>39</v>
      </c>
      <c r="H46" t="s">
        <v>283</v>
      </c>
      <c r="I46">
        <v>7.36</v>
      </c>
      <c r="R46">
        <f t="shared" si="2"/>
        <v>3</v>
      </c>
      <c r="T46">
        <f t="shared" si="3"/>
        <v>0</v>
      </c>
    </row>
    <row r="47" spans="1:20">
      <c r="A47" t="s">
        <v>330</v>
      </c>
      <c r="B47" s="7">
        <v>0</v>
      </c>
      <c r="C47" s="2">
        <f t="shared" si="4"/>
        <v>0</v>
      </c>
      <c r="D47">
        <f t="shared" si="5"/>
        <v>0</v>
      </c>
      <c r="E47" t="s">
        <v>106</v>
      </c>
      <c r="F47" t="s">
        <v>202</v>
      </c>
      <c r="G47" t="s">
        <v>26</v>
      </c>
      <c r="H47" t="s">
        <v>255</v>
      </c>
      <c r="I47">
        <v>8.58</v>
      </c>
      <c r="R47">
        <f t="shared" si="2"/>
        <v>3</v>
      </c>
      <c r="T47">
        <f t="shared" si="3"/>
        <v>0</v>
      </c>
    </row>
    <row r="48" spans="1:20">
      <c r="A48" t="s">
        <v>331</v>
      </c>
      <c r="B48" s="7">
        <v>0</v>
      </c>
      <c r="C48" s="2">
        <f t="shared" si="4"/>
        <v>0</v>
      </c>
      <c r="D48">
        <f t="shared" si="5"/>
        <v>0</v>
      </c>
      <c r="E48" t="s">
        <v>106</v>
      </c>
      <c r="F48" t="s">
        <v>203</v>
      </c>
      <c r="G48" t="s">
        <v>26</v>
      </c>
      <c r="H48" t="s">
        <v>256</v>
      </c>
      <c r="I48">
        <v>7.53</v>
      </c>
      <c r="R48">
        <f t="shared" si="2"/>
        <v>3</v>
      </c>
      <c r="T48">
        <f t="shared" si="3"/>
        <v>0</v>
      </c>
    </row>
    <row r="49" spans="1:20">
      <c r="A49" t="s">
        <v>332</v>
      </c>
      <c r="B49" s="7">
        <v>0</v>
      </c>
      <c r="C49" s="2">
        <f t="shared" si="4"/>
        <v>0</v>
      </c>
      <c r="D49">
        <f t="shared" si="5"/>
        <v>0</v>
      </c>
      <c r="E49" t="s">
        <v>106</v>
      </c>
      <c r="F49" t="s">
        <v>204</v>
      </c>
      <c r="G49" t="s">
        <v>26</v>
      </c>
      <c r="H49" t="s">
        <v>257</v>
      </c>
      <c r="I49">
        <v>9.1199999999999992</v>
      </c>
      <c r="R49">
        <f t="shared" si="2"/>
        <v>3</v>
      </c>
      <c r="T49">
        <f t="shared" si="3"/>
        <v>0</v>
      </c>
    </row>
    <row r="50" spans="1:20">
      <c r="A50" t="s">
        <v>333</v>
      </c>
      <c r="B50" s="7">
        <v>0</v>
      </c>
      <c r="C50" s="2">
        <f t="shared" si="4"/>
        <v>0</v>
      </c>
      <c r="D50">
        <f t="shared" si="5"/>
        <v>0</v>
      </c>
      <c r="E50" t="s">
        <v>106</v>
      </c>
      <c r="F50" t="s">
        <v>205</v>
      </c>
      <c r="G50" t="s">
        <v>34</v>
      </c>
      <c r="H50" t="s">
        <v>258</v>
      </c>
      <c r="I50">
        <v>6.2</v>
      </c>
      <c r="R50">
        <f t="shared" si="2"/>
        <v>3</v>
      </c>
      <c r="T50">
        <f t="shared" si="3"/>
        <v>0</v>
      </c>
    </row>
    <row r="51" spans="1:20">
      <c r="A51" t="s">
        <v>334</v>
      </c>
      <c r="B51" s="7">
        <v>0</v>
      </c>
      <c r="C51" s="2">
        <f t="shared" si="4"/>
        <v>0</v>
      </c>
      <c r="D51">
        <f t="shared" si="5"/>
        <v>0</v>
      </c>
      <c r="E51" t="s">
        <v>106</v>
      </c>
      <c r="F51" t="s">
        <v>206</v>
      </c>
      <c r="G51" t="s">
        <v>34</v>
      </c>
      <c r="H51" t="s">
        <v>259</v>
      </c>
      <c r="I51">
        <v>3.46</v>
      </c>
      <c r="R51">
        <f t="shared" si="2"/>
        <v>3</v>
      </c>
      <c r="T51">
        <f t="shared" si="3"/>
        <v>0</v>
      </c>
    </row>
    <row r="52" spans="1:20">
      <c r="A52" t="s">
        <v>335</v>
      </c>
      <c r="B52" s="7">
        <v>0</v>
      </c>
      <c r="C52" s="2">
        <f t="shared" si="4"/>
        <v>0</v>
      </c>
      <c r="D52">
        <f t="shared" si="5"/>
        <v>0</v>
      </c>
      <c r="E52" t="s">
        <v>106</v>
      </c>
      <c r="F52" t="s">
        <v>207</v>
      </c>
      <c r="G52" t="s">
        <v>39</v>
      </c>
      <c r="H52" t="s">
        <v>260</v>
      </c>
      <c r="I52">
        <v>5</v>
      </c>
      <c r="R52">
        <f t="shared" si="2"/>
        <v>3</v>
      </c>
      <c r="T52">
        <f t="shared" si="3"/>
        <v>0</v>
      </c>
    </row>
    <row r="53" spans="1:20">
      <c r="A53" t="s">
        <v>336</v>
      </c>
      <c r="B53" s="7">
        <v>0</v>
      </c>
      <c r="C53" s="2">
        <f t="shared" si="4"/>
        <v>0</v>
      </c>
      <c r="D53">
        <f t="shared" si="5"/>
        <v>0</v>
      </c>
      <c r="E53" t="s">
        <v>106</v>
      </c>
      <c r="F53" t="s">
        <v>208</v>
      </c>
      <c r="G53" t="s">
        <v>39</v>
      </c>
      <c r="H53" t="s">
        <v>261</v>
      </c>
      <c r="I53">
        <v>7.77</v>
      </c>
      <c r="R53">
        <f t="shared" si="2"/>
        <v>3</v>
      </c>
      <c r="T53">
        <f t="shared" si="3"/>
        <v>0</v>
      </c>
    </row>
    <row r="54" spans="1:20">
      <c r="A54" t="s">
        <v>337</v>
      </c>
      <c r="B54" s="7">
        <v>0</v>
      </c>
      <c r="C54" s="2">
        <f t="shared" si="4"/>
        <v>0</v>
      </c>
      <c r="D54">
        <f t="shared" si="5"/>
        <v>0</v>
      </c>
      <c r="E54" t="s">
        <v>106</v>
      </c>
      <c r="F54" t="s">
        <v>209</v>
      </c>
      <c r="G54" t="s">
        <v>39</v>
      </c>
      <c r="H54" t="s">
        <v>262</v>
      </c>
      <c r="I54">
        <v>4.58</v>
      </c>
      <c r="R54">
        <f t="shared" si="2"/>
        <v>3</v>
      </c>
      <c r="T54">
        <f t="shared" si="3"/>
        <v>0</v>
      </c>
    </row>
  </sheetData>
  <sortState ref="E2:J54">
    <sortCondition ref="E2:E54"/>
    <sortCondition ref="G2:G54"/>
    <sortCondition ref="F2:F54"/>
  </sortState>
  <mergeCells count="1">
    <mergeCell ref="K16:P16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zoomScale="134" zoomScaleNormal="134" zoomScalePageLayoutView="134" workbookViewId="0">
      <selection activeCell="G13" sqref="G13"/>
    </sheetView>
  </sheetViews>
  <sheetFormatPr baseColWidth="10" defaultRowHeight="15" x14ac:dyDescent="0"/>
  <cols>
    <col min="2" max="2" width="25.1640625" customWidth="1"/>
    <col min="4" max="4" width="16.33203125" bestFit="1" customWidth="1"/>
    <col min="5" max="5" width="13" bestFit="1" customWidth="1"/>
  </cols>
  <sheetData>
    <row r="1" spans="1:5">
      <c r="A1" t="s">
        <v>166</v>
      </c>
      <c r="B1" t="s">
        <v>157</v>
      </c>
      <c r="C1" t="s">
        <v>165</v>
      </c>
      <c r="D1" t="s">
        <v>179</v>
      </c>
      <c r="E1" t="s">
        <v>177</v>
      </c>
    </row>
    <row r="2" spans="1:5">
      <c r="A2" t="s">
        <v>125</v>
      </c>
      <c r="B2" t="s">
        <v>180</v>
      </c>
      <c r="C2" t="s">
        <v>26</v>
      </c>
      <c r="D2" t="s">
        <v>231</v>
      </c>
      <c r="E2">
        <v>6.71</v>
      </c>
    </row>
    <row r="3" spans="1:5">
      <c r="A3" t="s">
        <v>125</v>
      </c>
      <c r="B3" t="s">
        <v>181</v>
      </c>
      <c r="C3" t="s">
        <v>26</v>
      </c>
      <c r="D3" t="s">
        <v>232</v>
      </c>
      <c r="E3">
        <v>6.55</v>
      </c>
    </row>
    <row r="4" spans="1:5">
      <c r="A4" t="s">
        <v>125</v>
      </c>
      <c r="B4" t="s">
        <v>182</v>
      </c>
      <c r="C4" t="s">
        <v>33</v>
      </c>
      <c r="D4" t="s">
        <v>233</v>
      </c>
      <c r="E4">
        <v>11.41</v>
      </c>
    </row>
    <row r="5" spans="1:5">
      <c r="A5" t="s">
        <v>125</v>
      </c>
      <c r="B5" t="s">
        <v>183</v>
      </c>
      <c r="C5" t="s">
        <v>33</v>
      </c>
      <c r="D5" t="s">
        <v>234</v>
      </c>
      <c r="E5">
        <v>9.25</v>
      </c>
    </row>
    <row r="6" spans="1:5">
      <c r="A6" t="s">
        <v>25</v>
      </c>
      <c r="B6" t="s">
        <v>192</v>
      </c>
      <c r="C6" t="s">
        <v>26</v>
      </c>
      <c r="D6" t="s">
        <v>243</v>
      </c>
      <c r="E6">
        <v>5.28</v>
      </c>
    </row>
    <row r="7" spans="1:5">
      <c r="A7" t="s">
        <v>25</v>
      </c>
      <c r="B7" t="s">
        <v>193</v>
      </c>
      <c r="C7" t="s">
        <v>26</v>
      </c>
      <c r="D7" t="s">
        <v>244</v>
      </c>
      <c r="E7">
        <v>5.38</v>
      </c>
    </row>
    <row r="8" spans="1:5">
      <c r="A8" t="s">
        <v>25</v>
      </c>
      <c r="B8" t="s">
        <v>194</v>
      </c>
      <c r="C8" t="s">
        <v>26</v>
      </c>
      <c r="D8" t="s">
        <v>245</v>
      </c>
      <c r="E8">
        <v>6.98</v>
      </c>
    </row>
    <row r="9" spans="1:5">
      <c r="A9" t="s">
        <v>25</v>
      </c>
      <c r="B9" t="s">
        <v>164</v>
      </c>
      <c r="C9" t="s">
        <v>158</v>
      </c>
      <c r="D9" t="s">
        <v>246</v>
      </c>
      <c r="E9">
        <v>6.86</v>
      </c>
    </row>
    <row r="10" spans="1:5">
      <c r="A10" t="s">
        <v>25</v>
      </c>
      <c r="B10" t="s">
        <v>160</v>
      </c>
      <c r="C10" t="s">
        <v>158</v>
      </c>
      <c r="D10" t="s">
        <v>247</v>
      </c>
      <c r="E10">
        <v>14.38</v>
      </c>
    </row>
    <row r="11" spans="1:5">
      <c r="A11" t="s">
        <v>25</v>
      </c>
      <c r="B11" t="s">
        <v>195</v>
      </c>
      <c r="C11" t="s">
        <v>33</v>
      </c>
      <c r="D11" t="s">
        <v>248</v>
      </c>
      <c r="E11">
        <v>6.79</v>
      </c>
    </row>
    <row r="12" spans="1:5">
      <c r="A12" t="s">
        <v>25</v>
      </c>
      <c r="B12" t="s">
        <v>196</v>
      </c>
      <c r="C12" t="s">
        <v>33</v>
      </c>
      <c r="D12" t="s">
        <v>249</v>
      </c>
      <c r="E12">
        <v>11.79</v>
      </c>
    </row>
    <row r="13" spans="1:5">
      <c r="A13" t="s">
        <v>25</v>
      </c>
      <c r="B13" t="s">
        <v>197</v>
      </c>
      <c r="C13" t="s">
        <v>33</v>
      </c>
      <c r="D13" t="s">
        <v>250</v>
      </c>
      <c r="E13">
        <v>9.25</v>
      </c>
    </row>
    <row r="14" spans="1:5">
      <c r="A14" t="s">
        <v>25</v>
      </c>
      <c r="B14" t="s">
        <v>198</v>
      </c>
      <c r="C14" t="s">
        <v>34</v>
      </c>
      <c r="D14" t="s">
        <v>251</v>
      </c>
      <c r="E14">
        <v>4.0999999999999996</v>
      </c>
    </row>
    <row r="15" spans="1:5">
      <c r="A15" t="s">
        <v>25</v>
      </c>
      <c r="B15" t="s">
        <v>199</v>
      </c>
      <c r="C15" t="s">
        <v>34</v>
      </c>
      <c r="D15" t="s">
        <v>252</v>
      </c>
      <c r="E15">
        <v>3.56</v>
      </c>
    </row>
    <row r="16" spans="1:5">
      <c r="A16" t="s">
        <v>25</v>
      </c>
      <c r="B16" t="s">
        <v>200</v>
      </c>
      <c r="C16" t="s">
        <v>34</v>
      </c>
      <c r="D16" t="s">
        <v>253</v>
      </c>
      <c r="E16">
        <v>3.3</v>
      </c>
    </row>
    <row r="17" spans="1:5">
      <c r="A17" t="s">
        <v>25</v>
      </c>
      <c r="B17" t="s">
        <v>201</v>
      </c>
      <c r="C17" t="s">
        <v>34</v>
      </c>
      <c r="D17" t="s">
        <v>254</v>
      </c>
      <c r="E17">
        <v>6.02</v>
      </c>
    </row>
    <row r="18" spans="1:5">
      <c r="A18" t="s">
        <v>45</v>
      </c>
      <c r="B18" t="s">
        <v>184</v>
      </c>
      <c r="C18" t="s">
        <v>26</v>
      </c>
      <c r="D18" t="s">
        <v>235</v>
      </c>
      <c r="E18">
        <v>6.76</v>
      </c>
    </row>
    <row r="19" spans="1:5">
      <c r="A19" t="s">
        <v>45</v>
      </c>
      <c r="B19" t="s">
        <v>185</v>
      </c>
      <c r="C19" t="s">
        <v>33</v>
      </c>
      <c r="D19" t="s">
        <v>236</v>
      </c>
      <c r="E19">
        <v>8.91</v>
      </c>
    </row>
    <row r="20" spans="1:5">
      <c r="A20" t="s">
        <v>45</v>
      </c>
      <c r="B20" t="s">
        <v>186</v>
      </c>
      <c r="C20" t="s">
        <v>33</v>
      </c>
      <c r="D20" t="s">
        <v>237</v>
      </c>
      <c r="E20">
        <v>8</v>
      </c>
    </row>
    <row r="21" spans="1:5">
      <c r="A21" t="s">
        <v>45</v>
      </c>
      <c r="B21" t="s">
        <v>187</v>
      </c>
      <c r="C21" t="s">
        <v>33</v>
      </c>
      <c r="D21" t="s">
        <v>238</v>
      </c>
      <c r="E21">
        <v>9.9499999999999993</v>
      </c>
    </row>
    <row r="22" spans="1:5">
      <c r="A22" t="s">
        <v>45</v>
      </c>
      <c r="B22" t="s">
        <v>188</v>
      </c>
      <c r="C22" t="s">
        <v>33</v>
      </c>
      <c r="D22" t="s">
        <v>239</v>
      </c>
      <c r="E22">
        <v>15.4</v>
      </c>
    </row>
    <row r="23" spans="1:5">
      <c r="A23" t="s">
        <v>45</v>
      </c>
      <c r="B23" t="s">
        <v>189</v>
      </c>
      <c r="C23" t="s">
        <v>34</v>
      </c>
      <c r="D23" t="s">
        <v>240</v>
      </c>
      <c r="E23">
        <v>4.33</v>
      </c>
    </row>
    <row r="24" spans="1:5">
      <c r="A24" t="s">
        <v>45</v>
      </c>
      <c r="B24" t="s">
        <v>190</v>
      </c>
      <c r="C24" t="s">
        <v>34</v>
      </c>
      <c r="D24" t="s">
        <v>241</v>
      </c>
      <c r="E24">
        <v>2.08</v>
      </c>
    </row>
    <row r="25" spans="1:5">
      <c r="A25" t="s">
        <v>45</v>
      </c>
      <c r="B25" t="s">
        <v>191</v>
      </c>
      <c r="C25" t="s">
        <v>39</v>
      </c>
      <c r="D25" t="s">
        <v>242</v>
      </c>
      <c r="E25">
        <v>9.06</v>
      </c>
    </row>
    <row r="26" spans="1:5">
      <c r="A26" t="s">
        <v>64</v>
      </c>
      <c r="B26" t="s">
        <v>210</v>
      </c>
      <c r="C26" t="s">
        <v>26</v>
      </c>
      <c r="D26" t="s">
        <v>263</v>
      </c>
      <c r="E26">
        <v>4.74</v>
      </c>
    </row>
    <row r="27" spans="1:5">
      <c r="A27" t="s">
        <v>64</v>
      </c>
      <c r="B27" t="s">
        <v>211</v>
      </c>
      <c r="C27" t="s">
        <v>26</v>
      </c>
      <c r="D27" t="s">
        <v>264</v>
      </c>
      <c r="E27">
        <v>4.9000000000000004</v>
      </c>
    </row>
    <row r="28" spans="1:5">
      <c r="A28" t="s">
        <v>64</v>
      </c>
      <c r="B28" t="s">
        <v>212</v>
      </c>
      <c r="C28" t="s">
        <v>26</v>
      </c>
      <c r="D28" t="s">
        <v>265</v>
      </c>
      <c r="E28">
        <v>5.78</v>
      </c>
    </row>
    <row r="29" spans="1:5">
      <c r="A29" t="s">
        <v>64</v>
      </c>
      <c r="B29" t="s">
        <v>213</v>
      </c>
      <c r="C29" t="s">
        <v>33</v>
      </c>
      <c r="D29" t="s">
        <v>266</v>
      </c>
      <c r="E29">
        <v>9.73</v>
      </c>
    </row>
    <row r="30" spans="1:5">
      <c r="A30" t="s">
        <v>64</v>
      </c>
      <c r="B30" t="s">
        <v>214</v>
      </c>
      <c r="C30" t="s">
        <v>33</v>
      </c>
      <c r="D30" t="s">
        <v>267</v>
      </c>
      <c r="E30">
        <v>16.53</v>
      </c>
    </row>
    <row r="31" spans="1:5">
      <c r="A31" t="s">
        <v>64</v>
      </c>
      <c r="B31" t="s">
        <v>215</v>
      </c>
      <c r="C31" t="s">
        <v>33</v>
      </c>
      <c r="D31" t="s">
        <v>268</v>
      </c>
      <c r="E31">
        <v>12.86</v>
      </c>
    </row>
    <row r="32" spans="1:5">
      <c r="A32" t="s">
        <v>64</v>
      </c>
      <c r="B32" t="s">
        <v>216</v>
      </c>
      <c r="C32" t="s">
        <v>34</v>
      </c>
      <c r="D32" t="s">
        <v>269</v>
      </c>
      <c r="E32">
        <v>5.34</v>
      </c>
    </row>
    <row r="33" spans="1:5">
      <c r="A33" t="s">
        <v>64</v>
      </c>
      <c r="B33" t="s">
        <v>217</v>
      </c>
      <c r="C33" t="s">
        <v>34</v>
      </c>
      <c r="D33" t="s">
        <v>270</v>
      </c>
      <c r="E33">
        <v>3.47</v>
      </c>
    </row>
    <row r="34" spans="1:5">
      <c r="A34" t="s">
        <v>64</v>
      </c>
      <c r="B34" t="s">
        <v>218</v>
      </c>
      <c r="C34" t="s">
        <v>34</v>
      </c>
      <c r="D34" t="s">
        <v>271</v>
      </c>
      <c r="E34">
        <v>4.9800000000000004</v>
      </c>
    </row>
    <row r="35" spans="1:5">
      <c r="A35" t="s">
        <v>87</v>
      </c>
      <c r="B35" t="s">
        <v>219</v>
      </c>
      <c r="C35" t="s">
        <v>26</v>
      </c>
      <c r="D35" t="s">
        <v>272</v>
      </c>
      <c r="E35">
        <v>5.94</v>
      </c>
    </row>
    <row r="36" spans="1:5">
      <c r="A36" t="s">
        <v>87</v>
      </c>
      <c r="B36" t="s">
        <v>220</v>
      </c>
      <c r="C36" t="s">
        <v>26</v>
      </c>
      <c r="D36" t="s">
        <v>273</v>
      </c>
      <c r="E36">
        <v>8.7200000000000006</v>
      </c>
    </row>
    <row r="37" spans="1:5">
      <c r="A37" t="s">
        <v>87</v>
      </c>
      <c r="B37" t="s">
        <v>221</v>
      </c>
      <c r="C37" t="s">
        <v>26</v>
      </c>
      <c r="D37" t="s">
        <v>274</v>
      </c>
      <c r="E37">
        <v>4.72</v>
      </c>
    </row>
    <row r="38" spans="1:5">
      <c r="A38" t="s">
        <v>87</v>
      </c>
      <c r="B38" t="s">
        <v>222</v>
      </c>
      <c r="C38" t="s">
        <v>26</v>
      </c>
      <c r="D38" t="s">
        <v>275</v>
      </c>
      <c r="E38">
        <v>7.39</v>
      </c>
    </row>
    <row r="39" spans="1:5">
      <c r="A39" t="s">
        <v>87</v>
      </c>
      <c r="B39" t="s">
        <v>223</v>
      </c>
      <c r="C39" t="s">
        <v>26</v>
      </c>
      <c r="D39" t="s">
        <v>276</v>
      </c>
      <c r="E39">
        <v>7.91</v>
      </c>
    </row>
    <row r="40" spans="1:5">
      <c r="A40" t="s">
        <v>87</v>
      </c>
      <c r="B40" t="s">
        <v>224</v>
      </c>
      <c r="C40" t="s">
        <v>33</v>
      </c>
      <c r="D40" t="s">
        <v>277</v>
      </c>
      <c r="E40">
        <v>8.58</v>
      </c>
    </row>
    <row r="41" spans="1:5">
      <c r="A41" t="s">
        <v>87</v>
      </c>
      <c r="B41" t="s">
        <v>225</v>
      </c>
      <c r="C41" t="s">
        <v>33</v>
      </c>
      <c r="D41" t="s">
        <v>278</v>
      </c>
      <c r="E41">
        <v>10.08</v>
      </c>
    </row>
    <row r="42" spans="1:5">
      <c r="A42" t="s">
        <v>87</v>
      </c>
      <c r="B42" t="s">
        <v>226</v>
      </c>
      <c r="C42" t="s">
        <v>34</v>
      </c>
      <c r="D42" t="s">
        <v>279</v>
      </c>
      <c r="E42">
        <v>13.74</v>
      </c>
    </row>
    <row r="43" spans="1:5">
      <c r="A43" t="s">
        <v>87</v>
      </c>
      <c r="B43" t="s">
        <v>227</v>
      </c>
      <c r="C43" t="s">
        <v>34</v>
      </c>
      <c r="D43" t="s">
        <v>280</v>
      </c>
      <c r="E43">
        <v>6.23</v>
      </c>
    </row>
    <row r="44" spans="1:5">
      <c r="A44" t="s">
        <v>87</v>
      </c>
      <c r="B44" t="s">
        <v>228</v>
      </c>
      <c r="C44" t="s">
        <v>39</v>
      </c>
      <c r="D44" t="s">
        <v>281</v>
      </c>
      <c r="E44">
        <v>6.65</v>
      </c>
    </row>
    <row r="45" spans="1:5">
      <c r="A45" t="s">
        <v>87</v>
      </c>
      <c r="B45" t="s">
        <v>229</v>
      </c>
      <c r="C45" t="s">
        <v>39</v>
      </c>
      <c r="D45" t="s">
        <v>282</v>
      </c>
      <c r="E45">
        <v>6.73</v>
      </c>
    </row>
    <row r="46" spans="1:5">
      <c r="A46" t="s">
        <v>87</v>
      </c>
      <c r="B46" t="s">
        <v>230</v>
      </c>
      <c r="C46" t="s">
        <v>39</v>
      </c>
      <c r="D46" t="s">
        <v>283</v>
      </c>
      <c r="E46">
        <v>7.36</v>
      </c>
    </row>
    <row r="47" spans="1:5">
      <c r="A47" t="s">
        <v>106</v>
      </c>
      <c r="B47" t="s">
        <v>202</v>
      </c>
      <c r="C47" t="s">
        <v>26</v>
      </c>
      <c r="D47" t="s">
        <v>255</v>
      </c>
      <c r="E47">
        <v>8.58</v>
      </c>
    </row>
    <row r="48" spans="1:5">
      <c r="A48" t="s">
        <v>106</v>
      </c>
      <c r="B48" t="s">
        <v>203</v>
      </c>
      <c r="C48" t="s">
        <v>26</v>
      </c>
      <c r="D48" t="s">
        <v>256</v>
      </c>
      <c r="E48">
        <v>7.53</v>
      </c>
    </row>
    <row r="49" spans="1:5">
      <c r="A49" t="s">
        <v>106</v>
      </c>
      <c r="B49" t="s">
        <v>204</v>
      </c>
      <c r="C49" t="s">
        <v>26</v>
      </c>
      <c r="D49" t="s">
        <v>257</v>
      </c>
      <c r="E49">
        <v>9.1199999999999992</v>
      </c>
    </row>
    <row r="50" spans="1:5">
      <c r="A50" t="s">
        <v>106</v>
      </c>
      <c r="B50" t="s">
        <v>205</v>
      </c>
      <c r="C50" t="s">
        <v>34</v>
      </c>
      <c r="D50" t="s">
        <v>258</v>
      </c>
      <c r="E50">
        <v>6.2</v>
      </c>
    </row>
    <row r="51" spans="1:5">
      <c r="A51" t="s">
        <v>106</v>
      </c>
      <c r="B51" t="s">
        <v>206</v>
      </c>
      <c r="C51" t="s">
        <v>34</v>
      </c>
      <c r="D51" t="s">
        <v>259</v>
      </c>
      <c r="E51">
        <v>3.46</v>
      </c>
    </row>
    <row r="52" spans="1:5">
      <c r="A52" t="s">
        <v>106</v>
      </c>
      <c r="B52" t="s">
        <v>207</v>
      </c>
      <c r="C52" t="s">
        <v>39</v>
      </c>
      <c r="D52" t="s">
        <v>260</v>
      </c>
      <c r="E52">
        <v>5</v>
      </c>
    </row>
    <row r="53" spans="1:5">
      <c r="A53" t="s">
        <v>106</v>
      </c>
      <c r="B53" t="s">
        <v>208</v>
      </c>
      <c r="C53" t="s">
        <v>39</v>
      </c>
      <c r="D53" t="s">
        <v>261</v>
      </c>
      <c r="E53">
        <v>7.77</v>
      </c>
    </row>
    <row r="54" spans="1:5">
      <c r="A54" t="s">
        <v>106</v>
      </c>
      <c r="B54" t="s">
        <v>209</v>
      </c>
      <c r="C54" t="s">
        <v>39</v>
      </c>
      <c r="D54" t="s">
        <v>262</v>
      </c>
      <c r="E54">
        <v>4.58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zoomScale="133" zoomScaleNormal="133" zoomScalePageLayoutView="133" workbookViewId="0">
      <selection activeCell="N18" sqref="N18"/>
    </sheetView>
  </sheetViews>
  <sheetFormatPr baseColWidth="10" defaultRowHeight="15" x14ac:dyDescent="0"/>
  <cols>
    <col min="1" max="1" width="11.83203125" bestFit="1" customWidth="1"/>
    <col min="2" max="2" width="28.83203125" customWidth="1"/>
    <col min="3" max="3" width="1.83203125" customWidth="1"/>
    <col min="4" max="4" width="12.83203125" customWidth="1"/>
    <col min="5" max="5" width="1.1640625" customWidth="1"/>
    <col min="6" max="6" width="11.33203125" bestFit="1" customWidth="1"/>
    <col min="7" max="7" width="2" customWidth="1"/>
    <col min="8" max="8" width="0.5" customWidth="1"/>
    <col min="9" max="9" width="0.83203125" style="1" customWidth="1"/>
    <col min="10" max="10" width="0" hidden="1" customWidth="1"/>
    <col min="11" max="11" width="17.5" style="1" bestFit="1" customWidth="1"/>
  </cols>
  <sheetData>
    <row r="1" spans="1:14">
      <c r="A1" t="s">
        <v>166</v>
      </c>
      <c r="B1" t="s">
        <v>157</v>
      </c>
      <c r="C1" t="s">
        <v>167</v>
      </c>
      <c r="D1" t="s">
        <v>165</v>
      </c>
      <c r="F1" t="s">
        <v>156</v>
      </c>
      <c r="I1" s="1" t="s">
        <v>162</v>
      </c>
      <c r="J1" t="s">
        <v>163</v>
      </c>
      <c r="K1" s="1" t="s">
        <v>179</v>
      </c>
      <c r="L1" t="s">
        <v>177</v>
      </c>
      <c r="M1">
        <f>COUNTIF(L2:L54,"&gt;0")</f>
        <v>53</v>
      </c>
      <c r="N1" t="s">
        <v>178</v>
      </c>
    </row>
    <row r="2" spans="1:14">
      <c r="A2" t="s">
        <v>125</v>
      </c>
      <c r="B2" t="str">
        <f t="shared" ref="B2:B16" si="0">MID(C2,E2+1,G2-E2-1)</f>
        <v xml:space="preserve"> Dr. Ken </v>
      </c>
      <c r="C2" t="s">
        <v>127</v>
      </c>
      <c r="D2" t="s">
        <v>26</v>
      </c>
      <c r="E2">
        <f t="shared" ref="E2:E16" si="1">FIND(":",C2)</f>
        <v>6</v>
      </c>
      <c r="F2" t="str">
        <f t="shared" ref="F2:F16" si="2">LEFT(C2,E2-1)</f>
        <v>830PM</v>
      </c>
      <c r="G2">
        <f t="shared" ref="G2:G16" si="3">FIND("$",C2)</f>
        <v>16</v>
      </c>
      <c r="H2">
        <f t="shared" ref="H2:H16" si="4">LEN(C2)</f>
        <v>22</v>
      </c>
      <c r="I2" s="1" t="str">
        <f t="shared" ref="I2:I16" si="5">RIGHT(C2,H2-G2)</f>
        <v>63,434</v>
      </c>
      <c r="K2" s="1" t="str">
        <f t="shared" ref="K2:K33" si="6">DOLLAR(I2,0)</f>
        <v>$63,434</v>
      </c>
      <c r="L2">
        <v>6.71</v>
      </c>
    </row>
    <row r="3" spans="1:14">
      <c r="A3" t="s">
        <v>125</v>
      </c>
      <c r="B3" t="str">
        <f t="shared" si="0"/>
        <v xml:space="preserve"> Last Man Standing </v>
      </c>
      <c r="C3" t="s">
        <v>126</v>
      </c>
      <c r="D3" t="s">
        <v>26</v>
      </c>
      <c r="E3">
        <f t="shared" si="1"/>
        <v>4</v>
      </c>
      <c r="F3" t="str">
        <f t="shared" si="2"/>
        <v>8PM</v>
      </c>
      <c r="G3">
        <f t="shared" si="3"/>
        <v>24</v>
      </c>
      <c r="H3">
        <f t="shared" si="4"/>
        <v>30</v>
      </c>
      <c r="I3" s="1" t="str">
        <f t="shared" si="5"/>
        <v>64,881</v>
      </c>
      <c r="K3" s="1" t="str">
        <f t="shared" si="6"/>
        <v>$64,881</v>
      </c>
      <c r="L3">
        <v>6.55</v>
      </c>
    </row>
    <row r="4" spans="1:14">
      <c r="A4" t="s">
        <v>125</v>
      </c>
      <c r="B4" t="str">
        <f t="shared" si="0"/>
        <v xml:space="preserve"> Blue Bloods </v>
      </c>
      <c r="C4" t="s">
        <v>133</v>
      </c>
      <c r="D4" t="s">
        <v>33</v>
      </c>
      <c r="E4">
        <f t="shared" si="1"/>
        <v>5</v>
      </c>
      <c r="F4" t="str">
        <f t="shared" si="2"/>
        <v>10PM</v>
      </c>
      <c r="G4">
        <f t="shared" si="3"/>
        <v>19</v>
      </c>
      <c r="H4">
        <f t="shared" si="4"/>
        <v>25</v>
      </c>
      <c r="I4" s="1" t="str">
        <f t="shared" si="5"/>
        <v>72,477</v>
      </c>
      <c r="J4">
        <v>10.75</v>
      </c>
      <c r="K4" s="1" t="str">
        <f t="shared" si="6"/>
        <v>$72,477</v>
      </c>
      <c r="L4">
        <v>11.41</v>
      </c>
    </row>
    <row r="5" spans="1:14">
      <c r="A5" t="s">
        <v>125</v>
      </c>
      <c r="B5" t="str">
        <f t="shared" si="0"/>
        <v xml:space="preserve"> Hawaii Five-0 </v>
      </c>
      <c r="C5" t="s">
        <v>132</v>
      </c>
      <c r="D5" t="s">
        <v>33</v>
      </c>
      <c r="E5">
        <f t="shared" si="1"/>
        <v>4</v>
      </c>
      <c r="F5" t="str">
        <f t="shared" si="2"/>
        <v>9PM</v>
      </c>
      <c r="G5">
        <f t="shared" si="3"/>
        <v>20</v>
      </c>
      <c r="H5">
        <f t="shared" si="4"/>
        <v>26</v>
      </c>
      <c r="I5" s="1" t="str">
        <f t="shared" si="5"/>
        <v>75,187</v>
      </c>
      <c r="K5" s="1" t="str">
        <f t="shared" si="6"/>
        <v>$75,187</v>
      </c>
      <c r="L5">
        <v>9.25</v>
      </c>
    </row>
    <row r="6" spans="1:14">
      <c r="A6" t="s">
        <v>45</v>
      </c>
      <c r="B6" t="str">
        <f t="shared" si="0"/>
        <v xml:space="preserve"> Castle </v>
      </c>
      <c r="C6" t="s">
        <v>48</v>
      </c>
      <c r="D6" t="s">
        <v>26</v>
      </c>
      <c r="E6">
        <f t="shared" si="1"/>
        <v>5</v>
      </c>
      <c r="F6" t="str">
        <f t="shared" si="2"/>
        <v>10PM</v>
      </c>
      <c r="G6">
        <f t="shared" si="3"/>
        <v>14</v>
      </c>
      <c r="H6">
        <f t="shared" si="4"/>
        <v>21</v>
      </c>
      <c r="I6" s="1" t="str">
        <f t="shared" si="5"/>
        <v>118,195</v>
      </c>
      <c r="K6" s="1" t="str">
        <f t="shared" si="6"/>
        <v>$118,195</v>
      </c>
      <c r="L6">
        <v>6.76</v>
      </c>
    </row>
    <row r="7" spans="1:14">
      <c r="A7" t="s">
        <v>45</v>
      </c>
      <c r="B7" t="str">
        <f t="shared" si="0"/>
        <v xml:space="preserve"> Life in Pieces (until November) </v>
      </c>
      <c r="C7" t="s">
        <v>50</v>
      </c>
      <c r="D7" t="s">
        <v>33</v>
      </c>
      <c r="E7">
        <f t="shared" si="1"/>
        <v>6</v>
      </c>
      <c r="F7" t="str">
        <f t="shared" si="2"/>
        <v>830PM</v>
      </c>
      <c r="G7">
        <f t="shared" si="3"/>
        <v>40</v>
      </c>
      <c r="H7">
        <f t="shared" si="4"/>
        <v>47</v>
      </c>
      <c r="I7" s="1" t="str">
        <f t="shared" si="5"/>
        <v>163,377</v>
      </c>
      <c r="K7" s="1" t="str">
        <f t="shared" si="6"/>
        <v>$163,377</v>
      </c>
      <c r="L7">
        <v>8.91</v>
      </c>
    </row>
    <row r="8" spans="1:14">
      <c r="A8" t="s">
        <v>45</v>
      </c>
      <c r="B8" t="str">
        <f t="shared" si="0"/>
        <v xml:space="preserve"> NCIS: Los Angeles </v>
      </c>
      <c r="C8" t="s">
        <v>53</v>
      </c>
      <c r="D8" t="s">
        <v>33</v>
      </c>
      <c r="E8">
        <f t="shared" si="1"/>
        <v>5</v>
      </c>
      <c r="F8" t="str">
        <f t="shared" si="2"/>
        <v>10PM</v>
      </c>
      <c r="G8">
        <f t="shared" si="3"/>
        <v>25</v>
      </c>
      <c r="H8">
        <f t="shared" si="4"/>
        <v>32</v>
      </c>
      <c r="I8" s="1" t="str">
        <f t="shared" si="5"/>
        <v>106,121</v>
      </c>
      <c r="K8" s="1" t="str">
        <f t="shared" si="6"/>
        <v>$106,121</v>
      </c>
      <c r="L8">
        <v>8</v>
      </c>
    </row>
    <row r="9" spans="1:14">
      <c r="A9" t="s">
        <v>45</v>
      </c>
      <c r="B9" t="str">
        <f t="shared" si="0"/>
        <v xml:space="preserve"> Scorpion </v>
      </c>
      <c r="C9" t="s">
        <v>52</v>
      </c>
      <c r="D9" t="s">
        <v>33</v>
      </c>
      <c r="E9">
        <f t="shared" si="1"/>
        <v>4</v>
      </c>
      <c r="F9" t="str">
        <f t="shared" si="2"/>
        <v>9PM</v>
      </c>
      <c r="G9">
        <f t="shared" si="3"/>
        <v>15</v>
      </c>
      <c r="H9">
        <f t="shared" si="4"/>
        <v>22</v>
      </c>
      <c r="I9" s="1" t="str">
        <f t="shared" si="5"/>
        <v>133,791</v>
      </c>
      <c r="J9">
        <v>10.18</v>
      </c>
      <c r="K9" s="1" t="str">
        <f t="shared" si="6"/>
        <v>$133,791</v>
      </c>
      <c r="L9">
        <v>9.9499999999999993</v>
      </c>
    </row>
    <row r="10" spans="1:14">
      <c r="A10" t="s">
        <v>45</v>
      </c>
      <c r="B10" t="str">
        <f t="shared" si="0"/>
        <v xml:space="preserve"> The Big Bang Theory (until November) </v>
      </c>
      <c r="C10" t="s">
        <v>49</v>
      </c>
      <c r="D10" t="s">
        <v>33</v>
      </c>
      <c r="E10">
        <f t="shared" si="1"/>
        <v>4</v>
      </c>
      <c r="F10" t="str">
        <f t="shared" si="2"/>
        <v>8PM</v>
      </c>
      <c r="G10">
        <f t="shared" si="3"/>
        <v>43</v>
      </c>
      <c r="H10">
        <f t="shared" si="4"/>
        <v>50</v>
      </c>
      <c r="I10" s="1" t="str">
        <f t="shared" si="5"/>
        <v>289,621</v>
      </c>
      <c r="K10" s="1" t="str">
        <f t="shared" si="6"/>
        <v>$289,621</v>
      </c>
      <c r="L10">
        <v>15.4</v>
      </c>
    </row>
    <row r="11" spans="1:14">
      <c r="A11" t="s">
        <v>45</v>
      </c>
      <c r="B11" t="str">
        <f t="shared" si="0"/>
        <v xml:space="preserve"> Gotham </v>
      </c>
      <c r="C11" t="s">
        <v>54</v>
      </c>
      <c r="D11" t="s">
        <v>34</v>
      </c>
      <c r="E11">
        <f t="shared" si="1"/>
        <v>4</v>
      </c>
      <c r="F11" t="str">
        <f t="shared" si="2"/>
        <v>8PM</v>
      </c>
      <c r="G11">
        <f t="shared" si="3"/>
        <v>13</v>
      </c>
      <c r="H11">
        <f t="shared" si="4"/>
        <v>20</v>
      </c>
      <c r="I11" s="1" t="str">
        <f t="shared" si="5"/>
        <v>158,547</v>
      </c>
      <c r="K11" s="1" t="str">
        <f t="shared" si="6"/>
        <v>$158,547</v>
      </c>
      <c r="L11">
        <v>4.33</v>
      </c>
    </row>
    <row r="12" spans="1:14">
      <c r="A12" t="s">
        <v>45</v>
      </c>
      <c r="B12" t="str">
        <f t="shared" si="0"/>
        <v xml:space="preserve"> Minority Report </v>
      </c>
      <c r="C12" t="s">
        <v>55</v>
      </c>
      <c r="D12" t="s">
        <v>34</v>
      </c>
      <c r="E12">
        <f t="shared" si="1"/>
        <v>4</v>
      </c>
      <c r="F12" t="str">
        <f t="shared" si="2"/>
        <v>9PM</v>
      </c>
      <c r="G12">
        <f t="shared" si="3"/>
        <v>22</v>
      </c>
      <c r="H12">
        <f t="shared" si="4"/>
        <v>29</v>
      </c>
      <c r="I12" s="1" t="str">
        <f t="shared" si="5"/>
        <v>149,870</v>
      </c>
      <c r="K12" s="1" t="str">
        <f t="shared" si="6"/>
        <v>$149,870</v>
      </c>
      <c r="L12">
        <v>2.08</v>
      </c>
    </row>
    <row r="13" spans="1:14">
      <c r="A13" t="s">
        <v>45</v>
      </c>
      <c r="B13" t="str">
        <f t="shared" si="0"/>
        <v xml:space="preserve"> Blindspot </v>
      </c>
      <c r="C13" t="s">
        <v>60</v>
      </c>
      <c r="D13" t="s">
        <v>39</v>
      </c>
      <c r="E13">
        <f t="shared" si="1"/>
        <v>5</v>
      </c>
      <c r="F13" t="str">
        <f t="shared" si="2"/>
        <v>10PM</v>
      </c>
      <c r="G13">
        <f t="shared" si="3"/>
        <v>17</v>
      </c>
      <c r="H13">
        <f t="shared" si="4"/>
        <v>24</v>
      </c>
      <c r="I13" s="1" t="str">
        <f t="shared" si="5"/>
        <v>190,216</v>
      </c>
      <c r="K13" s="1" t="str">
        <f t="shared" si="6"/>
        <v>$190,216</v>
      </c>
      <c r="L13">
        <v>9.06</v>
      </c>
    </row>
    <row r="14" spans="1:14">
      <c r="A14" t="s">
        <v>25</v>
      </c>
      <c r="B14" t="str">
        <f t="shared" si="0"/>
        <v xml:space="preserve"> Blood and Oil </v>
      </c>
      <c r="C14" t="s">
        <v>30</v>
      </c>
      <c r="D14" t="s">
        <v>26</v>
      </c>
      <c r="E14">
        <f t="shared" si="1"/>
        <v>4</v>
      </c>
      <c r="F14" t="str">
        <f t="shared" si="2"/>
        <v>9PM</v>
      </c>
      <c r="G14">
        <f t="shared" si="3"/>
        <v>20</v>
      </c>
      <c r="H14">
        <f t="shared" si="4"/>
        <v>27</v>
      </c>
      <c r="I14" s="1" t="str">
        <f t="shared" si="5"/>
        <v>132,881</v>
      </c>
      <c r="K14" s="1" t="str">
        <f t="shared" si="6"/>
        <v>$132,881</v>
      </c>
      <c r="L14">
        <v>5.28</v>
      </c>
    </row>
    <row r="15" spans="1:14">
      <c r="A15" t="s">
        <v>25</v>
      </c>
      <c r="B15" t="str">
        <f t="shared" si="0"/>
        <v xml:space="preserve"> Once Upon A Time </v>
      </c>
      <c r="C15" t="s">
        <v>28</v>
      </c>
      <c r="D15" t="s">
        <v>26</v>
      </c>
      <c r="E15">
        <f t="shared" si="1"/>
        <v>4</v>
      </c>
      <c r="F15" t="str">
        <f t="shared" si="2"/>
        <v>8PM</v>
      </c>
      <c r="G15">
        <f t="shared" si="3"/>
        <v>23</v>
      </c>
      <c r="H15">
        <f t="shared" si="4"/>
        <v>30</v>
      </c>
      <c r="I15" s="1" t="str">
        <f t="shared" si="5"/>
        <v>159,160</v>
      </c>
      <c r="K15" s="1" t="str">
        <f t="shared" si="6"/>
        <v>$159,160</v>
      </c>
      <c r="L15">
        <v>5.38</v>
      </c>
    </row>
    <row r="16" spans="1:14">
      <c r="A16" t="s">
        <v>25</v>
      </c>
      <c r="B16" t="str">
        <f t="shared" si="0"/>
        <v xml:space="preserve"> Quantico </v>
      </c>
      <c r="C16" t="s">
        <v>31</v>
      </c>
      <c r="D16" t="s">
        <v>26</v>
      </c>
      <c r="E16">
        <f t="shared" si="1"/>
        <v>5</v>
      </c>
      <c r="F16" t="str">
        <f t="shared" si="2"/>
        <v>10PM</v>
      </c>
      <c r="G16">
        <f t="shared" si="3"/>
        <v>16</v>
      </c>
      <c r="H16">
        <f t="shared" si="4"/>
        <v>23</v>
      </c>
      <c r="I16" s="1" t="str">
        <f t="shared" si="5"/>
        <v>139,330</v>
      </c>
      <c r="K16" s="1" t="str">
        <f t="shared" si="6"/>
        <v>$139,330</v>
      </c>
      <c r="L16">
        <v>6.98</v>
      </c>
    </row>
    <row r="17" spans="1:12">
      <c r="A17" t="s">
        <v>25</v>
      </c>
      <c r="B17" t="s">
        <v>164</v>
      </c>
      <c r="D17" t="s">
        <v>158</v>
      </c>
      <c r="F17" t="s">
        <v>159</v>
      </c>
      <c r="I17" s="1">
        <v>395000</v>
      </c>
      <c r="J17">
        <v>7.61</v>
      </c>
      <c r="K17" s="1" t="str">
        <f t="shared" si="6"/>
        <v>$395,000</v>
      </c>
      <c r="L17">
        <v>6.86</v>
      </c>
    </row>
    <row r="18" spans="1:12">
      <c r="A18" t="s">
        <v>25</v>
      </c>
      <c r="B18" t="s">
        <v>160</v>
      </c>
      <c r="D18" t="s">
        <v>158</v>
      </c>
      <c r="F18" t="s">
        <v>159</v>
      </c>
      <c r="I18" s="1">
        <v>502500</v>
      </c>
      <c r="K18" s="1" t="str">
        <f t="shared" si="6"/>
        <v>$502,500</v>
      </c>
      <c r="L18">
        <v>14.38</v>
      </c>
    </row>
    <row r="19" spans="1:12">
      <c r="A19" t="s">
        <v>25</v>
      </c>
      <c r="B19" t="str">
        <f t="shared" ref="B19:B54" si="7">MID(C19,E19+1,G19-E19-1)</f>
        <v xml:space="preserve"> CSI: Cyber </v>
      </c>
      <c r="C19" t="s">
        <v>169</v>
      </c>
      <c r="D19" t="s">
        <v>33</v>
      </c>
      <c r="E19">
        <f t="shared" ref="E19:E54" si="8">FIND(":",C19)</f>
        <v>5</v>
      </c>
      <c r="F19" t="str">
        <f t="shared" ref="F19:F54" si="9">LEFT(C19,E19-1)</f>
        <v>10PM</v>
      </c>
      <c r="G19">
        <f t="shared" ref="G19:G54" si="10">FIND("$",C19)</f>
        <v>18</v>
      </c>
      <c r="H19">
        <f t="shared" ref="H19:H54" si="11">LEN(C19)</f>
        <v>24</v>
      </c>
      <c r="I19" s="1" t="str">
        <f t="shared" ref="I19:I54" si="12">RIGHT(C19,H19-G19)</f>
        <v>79,185</v>
      </c>
      <c r="K19" s="1" t="str">
        <f t="shared" si="6"/>
        <v>$79,185</v>
      </c>
      <c r="L19">
        <v>6.79</v>
      </c>
    </row>
    <row r="20" spans="1:12">
      <c r="A20" t="s">
        <v>25</v>
      </c>
      <c r="B20" t="str">
        <f t="shared" si="7"/>
        <v xml:space="preserve"> Madam Secretary </v>
      </c>
      <c r="C20" t="s">
        <v>170</v>
      </c>
      <c r="D20" t="s">
        <v>33</v>
      </c>
      <c r="E20">
        <f t="shared" si="8"/>
        <v>4</v>
      </c>
      <c r="F20" t="str">
        <f t="shared" si="9"/>
        <v>8PM</v>
      </c>
      <c r="G20">
        <f t="shared" si="10"/>
        <v>22</v>
      </c>
      <c r="H20">
        <f t="shared" si="11"/>
        <v>28</v>
      </c>
      <c r="I20" s="1" t="str">
        <f t="shared" si="12"/>
        <v>88,737</v>
      </c>
      <c r="J20">
        <v>11.79</v>
      </c>
      <c r="K20" s="1" t="str">
        <f t="shared" si="6"/>
        <v>$88,737</v>
      </c>
      <c r="L20">
        <v>11.79</v>
      </c>
    </row>
    <row r="21" spans="1:12">
      <c r="A21" t="s">
        <v>25</v>
      </c>
      <c r="B21" t="str">
        <f t="shared" si="7"/>
        <v xml:space="preserve"> The Good Wife </v>
      </c>
      <c r="C21" t="s">
        <v>171</v>
      </c>
      <c r="D21" t="s">
        <v>33</v>
      </c>
      <c r="E21">
        <f t="shared" si="8"/>
        <v>4</v>
      </c>
      <c r="F21" t="str">
        <f t="shared" si="9"/>
        <v>9PM</v>
      </c>
      <c r="G21">
        <f t="shared" si="10"/>
        <v>20</v>
      </c>
      <c r="H21">
        <f t="shared" si="11"/>
        <v>26</v>
      </c>
      <c r="I21" s="1" t="str">
        <f t="shared" si="12"/>
        <v>92,752</v>
      </c>
      <c r="K21" s="1" t="str">
        <f t="shared" si="6"/>
        <v>$92,752</v>
      </c>
      <c r="L21">
        <v>9.25</v>
      </c>
    </row>
    <row r="22" spans="1:12">
      <c r="A22" t="s">
        <v>25</v>
      </c>
      <c r="B22" t="str">
        <f t="shared" si="7"/>
        <v xml:space="preserve"> Brooklyn Nine-Nine </v>
      </c>
      <c r="C22" t="s">
        <v>175</v>
      </c>
      <c r="D22" t="s">
        <v>34</v>
      </c>
      <c r="E22">
        <f t="shared" si="8"/>
        <v>6</v>
      </c>
      <c r="F22" t="str">
        <f t="shared" si="9"/>
        <v>830PM</v>
      </c>
      <c r="G22">
        <f t="shared" si="10"/>
        <v>27</v>
      </c>
      <c r="H22">
        <f t="shared" si="11"/>
        <v>34</v>
      </c>
      <c r="I22" s="1" t="str">
        <f t="shared" si="12"/>
        <v>122,008</v>
      </c>
      <c r="K22" s="1" t="str">
        <f t="shared" si="6"/>
        <v>$122,008</v>
      </c>
      <c r="L22">
        <v>4.0999999999999996</v>
      </c>
    </row>
    <row r="23" spans="1:12">
      <c r="A23" t="s">
        <v>25</v>
      </c>
      <c r="B23" t="str">
        <f t="shared" si="7"/>
        <v xml:space="preserve"> Family Guy </v>
      </c>
      <c r="C23" t="s">
        <v>37</v>
      </c>
      <c r="D23" t="s">
        <v>34</v>
      </c>
      <c r="E23">
        <f t="shared" si="8"/>
        <v>4</v>
      </c>
      <c r="F23" t="str">
        <f t="shared" si="9"/>
        <v>9PM</v>
      </c>
      <c r="G23">
        <f t="shared" si="10"/>
        <v>17</v>
      </c>
      <c r="H23">
        <f t="shared" si="11"/>
        <v>24</v>
      </c>
      <c r="I23" s="1" t="str">
        <f t="shared" si="12"/>
        <v>143,490</v>
      </c>
      <c r="K23" s="1" t="str">
        <f t="shared" si="6"/>
        <v>$143,490</v>
      </c>
      <c r="L23">
        <v>3.56</v>
      </c>
    </row>
    <row r="24" spans="1:12">
      <c r="A24" t="s">
        <v>25</v>
      </c>
      <c r="B24" t="str">
        <f t="shared" si="7"/>
        <v xml:space="preserve"> Last Man on Earth </v>
      </c>
      <c r="C24" t="s">
        <v>173</v>
      </c>
      <c r="D24" t="s">
        <v>34</v>
      </c>
      <c r="E24">
        <f t="shared" si="8"/>
        <v>6</v>
      </c>
      <c r="F24" t="str">
        <f t="shared" si="9"/>
        <v>930PM</v>
      </c>
      <c r="G24">
        <f t="shared" si="10"/>
        <v>26</v>
      </c>
      <c r="H24">
        <f t="shared" si="11"/>
        <v>33</v>
      </c>
      <c r="I24" s="1" t="str">
        <f t="shared" si="12"/>
        <v>113,485</v>
      </c>
      <c r="K24" s="1" t="str">
        <f t="shared" si="6"/>
        <v>$113,485</v>
      </c>
      <c r="L24">
        <v>3.3</v>
      </c>
    </row>
    <row r="25" spans="1:12">
      <c r="A25" t="s">
        <v>25</v>
      </c>
      <c r="B25" t="str">
        <f t="shared" si="7"/>
        <v xml:space="preserve"> The Simpsons </v>
      </c>
      <c r="C25" t="s">
        <v>36</v>
      </c>
      <c r="D25" t="s">
        <v>34</v>
      </c>
      <c r="E25">
        <f t="shared" si="8"/>
        <v>4</v>
      </c>
      <c r="F25" t="str">
        <f t="shared" si="9"/>
        <v>8PM</v>
      </c>
      <c r="G25">
        <f t="shared" si="10"/>
        <v>19</v>
      </c>
      <c r="H25">
        <f t="shared" si="11"/>
        <v>26</v>
      </c>
      <c r="I25" s="1" t="str">
        <f t="shared" si="12"/>
        <v>155,727</v>
      </c>
      <c r="K25" s="1" t="str">
        <f t="shared" si="6"/>
        <v>$155,727</v>
      </c>
      <c r="L25">
        <v>6.02</v>
      </c>
    </row>
    <row r="26" spans="1:12">
      <c r="A26" t="s">
        <v>106</v>
      </c>
      <c r="B26" t="str">
        <f t="shared" si="7"/>
        <v xml:space="preserve"> Grey’s Anatomy </v>
      </c>
      <c r="C26" t="s">
        <v>107</v>
      </c>
      <c r="D26" t="s">
        <v>26</v>
      </c>
      <c r="E26">
        <f t="shared" si="8"/>
        <v>4</v>
      </c>
      <c r="F26" t="str">
        <f t="shared" si="9"/>
        <v>8PM</v>
      </c>
      <c r="G26">
        <f t="shared" si="10"/>
        <v>21</v>
      </c>
      <c r="H26">
        <f t="shared" si="11"/>
        <v>28</v>
      </c>
      <c r="I26" s="1" t="str">
        <f t="shared" si="12"/>
        <v>160,415</v>
      </c>
      <c r="K26" s="1" t="str">
        <f t="shared" si="6"/>
        <v>$160,415</v>
      </c>
      <c r="L26">
        <v>8.58</v>
      </c>
    </row>
    <row r="27" spans="1:12">
      <c r="A27" t="s">
        <v>106</v>
      </c>
      <c r="B27" t="str">
        <f t="shared" si="7"/>
        <v xml:space="preserve"> How to Get Away with Murder </v>
      </c>
      <c r="C27" t="s">
        <v>109</v>
      </c>
      <c r="D27" t="s">
        <v>26</v>
      </c>
      <c r="E27">
        <f t="shared" si="8"/>
        <v>5</v>
      </c>
      <c r="F27" t="str">
        <f t="shared" si="9"/>
        <v>10PM</v>
      </c>
      <c r="G27">
        <f t="shared" si="10"/>
        <v>35</v>
      </c>
      <c r="H27">
        <f t="shared" si="11"/>
        <v>42</v>
      </c>
      <c r="I27" s="1" t="str">
        <f t="shared" si="12"/>
        <v>229,794</v>
      </c>
      <c r="K27" s="1" t="str">
        <f t="shared" si="6"/>
        <v>$229,794</v>
      </c>
      <c r="L27">
        <v>7.53</v>
      </c>
    </row>
    <row r="28" spans="1:12">
      <c r="A28" t="s">
        <v>106</v>
      </c>
      <c r="B28" t="str">
        <f t="shared" si="7"/>
        <v xml:space="preserve"> Scandal </v>
      </c>
      <c r="C28" t="s">
        <v>108</v>
      </c>
      <c r="D28" t="s">
        <v>26</v>
      </c>
      <c r="E28">
        <f t="shared" si="8"/>
        <v>4</v>
      </c>
      <c r="F28" t="str">
        <f t="shared" si="9"/>
        <v>9PM</v>
      </c>
      <c r="G28">
        <f t="shared" si="10"/>
        <v>14</v>
      </c>
      <c r="H28">
        <f t="shared" si="11"/>
        <v>21</v>
      </c>
      <c r="I28" s="1" t="str">
        <f t="shared" si="12"/>
        <v>207,355</v>
      </c>
      <c r="K28" s="1" t="str">
        <f t="shared" si="6"/>
        <v>$207,355</v>
      </c>
      <c r="L28">
        <v>9.1199999999999992</v>
      </c>
    </row>
    <row r="29" spans="1:12">
      <c r="A29" t="s">
        <v>106</v>
      </c>
      <c r="B29" t="str">
        <f t="shared" si="7"/>
        <v xml:space="preserve"> Bones </v>
      </c>
      <c r="C29" t="s">
        <v>116</v>
      </c>
      <c r="D29" t="s">
        <v>34</v>
      </c>
      <c r="E29">
        <f t="shared" si="8"/>
        <v>4</v>
      </c>
      <c r="F29" t="str">
        <f t="shared" si="9"/>
        <v>8PM</v>
      </c>
      <c r="G29">
        <f t="shared" si="10"/>
        <v>12</v>
      </c>
      <c r="H29">
        <f t="shared" si="11"/>
        <v>18</v>
      </c>
      <c r="I29" s="1" t="str">
        <f t="shared" si="12"/>
        <v>92,183</v>
      </c>
      <c r="K29" s="1" t="str">
        <f t="shared" si="6"/>
        <v>$92,183</v>
      </c>
      <c r="L29">
        <v>6.2</v>
      </c>
    </row>
    <row r="30" spans="1:12">
      <c r="A30" t="s">
        <v>106</v>
      </c>
      <c r="B30" t="str">
        <f t="shared" si="7"/>
        <v xml:space="preserve"> Sleepy Hollow </v>
      </c>
      <c r="C30" t="s">
        <v>117</v>
      </c>
      <c r="D30" t="s">
        <v>34</v>
      </c>
      <c r="E30">
        <f t="shared" si="8"/>
        <v>4</v>
      </c>
      <c r="F30" t="str">
        <f t="shared" si="9"/>
        <v>9PM</v>
      </c>
      <c r="G30">
        <f t="shared" si="10"/>
        <v>20</v>
      </c>
      <c r="H30">
        <f t="shared" si="11"/>
        <v>27</v>
      </c>
      <c r="I30" s="1" t="str">
        <f t="shared" si="12"/>
        <v>121,733</v>
      </c>
      <c r="K30" s="1" t="str">
        <f t="shared" si="6"/>
        <v>$121,733</v>
      </c>
      <c r="L30">
        <v>3.46</v>
      </c>
    </row>
    <row r="31" spans="1:12">
      <c r="A31" t="s">
        <v>106</v>
      </c>
      <c r="B31" t="str">
        <f t="shared" si="7"/>
        <v xml:space="preserve"> Heroes Reborn </v>
      </c>
      <c r="C31" t="s">
        <v>119</v>
      </c>
      <c r="D31" t="s">
        <v>39</v>
      </c>
      <c r="E31">
        <f t="shared" si="8"/>
        <v>4</v>
      </c>
      <c r="F31" t="str">
        <f t="shared" si="9"/>
        <v>8PM</v>
      </c>
      <c r="G31">
        <f t="shared" si="10"/>
        <v>20</v>
      </c>
      <c r="H31">
        <f t="shared" si="11"/>
        <v>27</v>
      </c>
      <c r="I31" s="1" t="str">
        <f t="shared" si="12"/>
        <v>128,321</v>
      </c>
      <c r="K31" s="1" t="str">
        <f t="shared" si="6"/>
        <v>$128,321</v>
      </c>
      <c r="L31">
        <v>5</v>
      </c>
    </row>
    <row r="32" spans="1:12">
      <c r="A32" t="s">
        <v>106</v>
      </c>
      <c r="B32" t="str">
        <f t="shared" si="7"/>
        <v xml:space="preserve"> The Blacklist </v>
      </c>
      <c r="C32" t="s">
        <v>121</v>
      </c>
      <c r="D32" t="s">
        <v>39</v>
      </c>
      <c r="E32">
        <f t="shared" si="8"/>
        <v>4</v>
      </c>
      <c r="F32" t="str">
        <f t="shared" si="9"/>
        <v>9PM</v>
      </c>
      <c r="G32">
        <f t="shared" si="10"/>
        <v>20</v>
      </c>
      <c r="H32">
        <f t="shared" si="11"/>
        <v>27</v>
      </c>
      <c r="I32" s="1" t="str">
        <f t="shared" si="12"/>
        <v>180,618</v>
      </c>
      <c r="K32" s="1" t="str">
        <f t="shared" si="6"/>
        <v>$180,618</v>
      </c>
      <c r="L32">
        <v>7.77</v>
      </c>
    </row>
    <row r="33" spans="1:12">
      <c r="A33" t="s">
        <v>106</v>
      </c>
      <c r="B33" t="str">
        <f t="shared" si="7"/>
        <v xml:space="preserve"> The Player </v>
      </c>
      <c r="C33" t="s">
        <v>122</v>
      </c>
      <c r="D33" t="s">
        <v>39</v>
      </c>
      <c r="E33">
        <f t="shared" si="8"/>
        <v>5</v>
      </c>
      <c r="F33" t="str">
        <f t="shared" si="9"/>
        <v>10PM</v>
      </c>
      <c r="G33">
        <f t="shared" si="10"/>
        <v>18</v>
      </c>
      <c r="H33">
        <f t="shared" si="11"/>
        <v>25</v>
      </c>
      <c r="I33" s="1" t="str">
        <f t="shared" si="12"/>
        <v>104,305</v>
      </c>
      <c r="K33" s="1" t="str">
        <f t="shared" si="6"/>
        <v>$104,305</v>
      </c>
      <c r="L33">
        <v>4.58</v>
      </c>
    </row>
    <row r="34" spans="1:12">
      <c r="A34" t="s">
        <v>64</v>
      </c>
      <c r="B34" t="str">
        <f t="shared" si="7"/>
        <v xml:space="preserve"> Fresh Off The Boat </v>
      </c>
      <c r="C34" t="s">
        <v>66</v>
      </c>
      <c r="D34" t="s">
        <v>26</v>
      </c>
      <c r="E34">
        <f t="shared" si="8"/>
        <v>6</v>
      </c>
      <c r="F34" t="str">
        <f t="shared" si="9"/>
        <v>830PM</v>
      </c>
      <c r="G34">
        <f t="shared" si="10"/>
        <v>27</v>
      </c>
      <c r="H34">
        <f t="shared" si="11"/>
        <v>34</v>
      </c>
      <c r="I34" s="1" t="str">
        <f t="shared" si="12"/>
        <v>122,212</v>
      </c>
      <c r="K34" s="1" t="str">
        <f t="shared" ref="K34:K54" si="13">DOLLAR(I34,0)</f>
        <v>$122,212</v>
      </c>
      <c r="L34">
        <v>4.74</v>
      </c>
    </row>
    <row r="35" spans="1:12">
      <c r="A35" t="s">
        <v>64</v>
      </c>
      <c r="B35" t="str">
        <f t="shared" si="7"/>
        <v xml:space="preserve"> Marvel’s Agents of SHIELD </v>
      </c>
      <c r="C35" t="s">
        <v>68</v>
      </c>
      <c r="D35" t="s">
        <v>26</v>
      </c>
      <c r="E35">
        <f t="shared" si="8"/>
        <v>4</v>
      </c>
      <c r="F35" t="str">
        <f t="shared" si="9"/>
        <v>9PM</v>
      </c>
      <c r="G35">
        <f t="shared" si="10"/>
        <v>32</v>
      </c>
      <c r="H35">
        <f t="shared" si="11"/>
        <v>39</v>
      </c>
      <c r="I35" s="1" t="str">
        <f t="shared" si="12"/>
        <v>132,552</v>
      </c>
      <c r="K35" s="1" t="str">
        <f t="shared" si="13"/>
        <v>$132,552</v>
      </c>
      <c r="L35">
        <v>4.9000000000000004</v>
      </c>
    </row>
    <row r="36" spans="1:12">
      <c r="A36" t="s">
        <v>64</v>
      </c>
      <c r="B36" t="str">
        <f t="shared" si="7"/>
        <v xml:space="preserve"> The Muppets </v>
      </c>
      <c r="C36" t="s">
        <v>65</v>
      </c>
      <c r="D36" t="s">
        <v>26</v>
      </c>
      <c r="E36">
        <f t="shared" si="8"/>
        <v>4</v>
      </c>
      <c r="F36" t="str">
        <f t="shared" si="9"/>
        <v>8PM</v>
      </c>
      <c r="G36">
        <f t="shared" si="10"/>
        <v>18</v>
      </c>
      <c r="H36">
        <f t="shared" si="11"/>
        <v>25</v>
      </c>
      <c r="I36" s="1" t="str">
        <f t="shared" si="12"/>
        <v>131,446</v>
      </c>
      <c r="K36" s="1" t="str">
        <f t="shared" si="13"/>
        <v>$131,446</v>
      </c>
      <c r="L36">
        <v>5.78</v>
      </c>
    </row>
    <row r="37" spans="1:12">
      <c r="A37" t="s">
        <v>64</v>
      </c>
      <c r="B37" t="str">
        <f t="shared" si="7"/>
        <v xml:space="preserve"> Limitless </v>
      </c>
      <c r="C37" t="s">
        <v>74</v>
      </c>
      <c r="D37" t="s">
        <v>33</v>
      </c>
      <c r="E37">
        <f t="shared" si="8"/>
        <v>5</v>
      </c>
      <c r="F37" t="str">
        <f t="shared" si="9"/>
        <v>10PM</v>
      </c>
      <c r="G37">
        <f t="shared" si="10"/>
        <v>17</v>
      </c>
      <c r="H37">
        <f t="shared" si="11"/>
        <v>24</v>
      </c>
      <c r="I37" s="1" t="str">
        <f t="shared" si="12"/>
        <v>109,434</v>
      </c>
      <c r="J37">
        <v>9.8000000000000007</v>
      </c>
      <c r="K37" s="1" t="str">
        <f t="shared" si="13"/>
        <v>$109,434</v>
      </c>
      <c r="L37">
        <v>9.73</v>
      </c>
    </row>
    <row r="38" spans="1:12">
      <c r="A38" t="s">
        <v>64</v>
      </c>
      <c r="B38" t="str">
        <f t="shared" si="7"/>
        <v xml:space="preserve"> NCIS </v>
      </c>
      <c r="C38" t="s">
        <v>72</v>
      </c>
      <c r="D38" t="s">
        <v>33</v>
      </c>
      <c r="E38">
        <f t="shared" si="8"/>
        <v>4</v>
      </c>
      <c r="F38" t="str">
        <f t="shared" si="9"/>
        <v>8PM</v>
      </c>
      <c r="G38">
        <f t="shared" si="10"/>
        <v>11</v>
      </c>
      <c r="H38">
        <f t="shared" si="11"/>
        <v>18</v>
      </c>
      <c r="I38" s="1" t="str">
        <f t="shared" si="12"/>
        <v>145,083</v>
      </c>
      <c r="K38" s="1" t="str">
        <f t="shared" si="13"/>
        <v>$145,083</v>
      </c>
      <c r="L38">
        <v>16.53</v>
      </c>
    </row>
    <row r="39" spans="1:12">
      <c r="A39" t="s">
        <v>64</v>
      </c>
      <c r="B39" t="str">
        <f t="shared" si="7"/>
        <v xml:space="preserve"> NCIS: New Orleans </v>
      </c>
      <c r="C39" t="s">
        <v>73</v>
      </c>
      <c r="D39" t="s">
        <v>33</v>
      </c>
      <c r="E39">
        <f t="shared" si="8"/>
        <v>4</v>
      </c>
      <c r="F39" t="str">
        <f t="shared" si="9"/>
        <v>9PM</v>
      </c>
      <c r="G39">
        <f t="shared" si="10"/>
        <v>24</v>
      </c>
      <c r="H39">
        <f t="shared" si="11"/>
        <v>31</v>
      </c>
      <c r="I39" s="1" t="str">
        <f t="shared" si="12"/>
        <v>117,752</v>
      </c>
      <c r="J39">
        <v>12.22</v>
      </c>
      <c r="K39" s="1" t="str">
        <f t="shared" si="13"/>
        <v>$117,752</v>
      </c>
      <c r="L39">
        <v>12.86</v>
      </c>
    </row>
    <row r="40" spans="1:12">
      <c r="A40" t="s">
        <v>64</v>
      </c>
      <c r="B40" t="str">
        <f t="shared" si="7"/>
        <v xml:space="preserve"> Grandfathered </v>
      </c>
      <c r="C40" t="s">
        <v>75</v>
      </c>
      <c r="D40" t="s">
        <v>34</v>
      </c>
      <c r="E40">
        <f t="shared" si="8"/>
        <v>4</v>
      </c>
      <c r="F40" t="str">
        <f t="shared" si="9"/>
        <v>8PM</v>
      </c>
      <c r="G40">
        <f t="shared" si="10"/>
        <v>20</v>
      </c>
      <c r="H40">
        <f t="shared" si="11"/>
        <v>27</v>
      </c>
      <c r="I40" s="1" t="str">
        <f t="shared" si="12"/>
        <v>109,935</v>
      </c>
      <c r="K40" s="1" t="str">
        <f t="shared" si="13"/>
        <v>$109,935</v>
      </c>
      <c r="L40">
        <v>5.34</v>
      </c>
    </row>
    <row r="41" spans="1:12">
      <c r="A41" t="s">
        <v>64</v>
      </c>
      <c r="B41" t="str">
        <f t="shared" si="7"/>
        <v xml:space="preserve"> Scream Queens </v>
      </c>
      <c r="C41" t="s">
        <v>77</v>
      </c>
      <c r="D41" t="s">
        <v>34</v>
      </c>
      <c r="E41">
        <f t="shared" si="8"/>
        <v>4</v>
      </c>
      <c r="F41" t="str">
        <f t="shared" si="9"/>
        <v>9PM</v>
      </c>
      <c r="G41">
        <f t="shared" si="10"/>
        <v>20</v>
      </c>
      <c r="H41">
        <f t="shared" si="11"/>
        <v>27</v>
      </c>
      <c r="I41" s="1" t="str">
        <f t="shared" si="12"/>
        <v>144,560</v>
      </c>
      <c r="K41" s="1" t="str">
        <f t="shared" si="13"/>
        <v>$144,560</v>
      </c>
      <c r="L41">
        <v>3.47</v>
      </c>
    </row>
    <row r="42" spans="1:12">
      <c r="A42" t="s">
        <v>64</v>
      </c>
      <c r="B42" t="str">
        <f t="shared" si="7"/>
        <v xml:space="preserve"> The Grinder </v>
      </c>
      <c r="C42" t="s">
        <v>76</v>
      </c>
      <c r="D42" t="s">
        <v>34</v>
      </c>
      <c r="E42">
        <f t="shared" si="8"/>
        <v>6</v>
      </c>
      <c r="F42" t="str">
        <f t="shared" si="9"/>
        <v>830PM</v>
      </c>
      <c r="G42">
        <f t="shared" si="10"/>
        <v>20</v>
      </c>
      <c r="H42">
        <f t="shared" si="11"/>
        <v>27</v>
      </c>
      <c r="I42" s="1" t="str">
        <f t="shared" si="12"/>
        <v>107,368</v>
      </c>
      <c r="K42" s="1" t="str">
        <f t="shared" si="13"/>
        <v>$107,368</v>
      </c>
      <c r="L42">
        <v>4.9800000000000004</v>
      </c>
    </row>
    <row r="43" spans="1:12">
      <c r="A43" t="s">
        <v>87</v>
      </c>
      <c r="B43" t="str">
        <f t="shared" si="7"/>
        <v xml:space="preserve"> Black-ish </v>
      </c>
      <c r="C43" t="s">
        <v>91</v>
      </c>
      <c r="D43" t="s">
        <v>26</v>
      </c>
      <c r="E43">
        <f t="shared" si="8"/>
        <v>6</v>
      </c>
      <c r="F43" t="str">
        <f t="shared" si="9"/>
        <v>930PM</v>
      </c>
      <c r="G43">
        <f t="shared" si="10"/>
        <v>18</v>
      </c>
      <c r="H43">
        <f t="shared" si="11"/>
        <v>25</v>
      </c>
      <c r="I43" s="1" t="str">
        <f t="shared" si="12"/>
        <v>155,928</v>
      </c>
      <c r="K43" s="1" t="str">
        <f t="shared" si="13"/>
        <v>$155,928</v>
      </c>
      <c r="L43">
        <v>5.94</v>
      </c>
    </row>
    <row r="44" spans="1:12">
      <c r="A44" t="s">
        <v>87</v>
      </c>
      <c r="B44" t="str">
        <f t="shared" si="7"/>
        <v xml:space="preserve"> Modern Family </v>
      </c>
      <c r="C44" t="s">
        <v>90</v>
      </c>
      <c r="D44" t="s">
        <v>26</v>
      </c>
      <c r="E44">
        <f t="shared" si="8"/>
        <v>4</v>
      </c>
      <c r="F44" t="str">
        <f t="shared" si="9"/>
        <v>9PM</v>
      </c>
      <c r="G44">
        <f t="shared" si="10"/>
        <v>20</v>
      </c>
      <c r="H44">
        <f t="shared" si="11"/>
        <v>27</v>
      </c>
      <c r="I44" s="1" t="str">
        <f t="shared" si="12"/>
        <v>236,296</v>
      </c>
      <c r="K44" s="1" t="str">
        <f t="shared" si="13"/>
        <v>$236,296</v>
      </c>
      <c r="L44">
        <v>8.7200000000000006</v>
      </c>
    </row>
    <row r="45" spans="1:12">
      <c r="A45" t="s">
        <v>87</v>
      </c>
      <c r="B45" t="str">
        <f t="shared" si="7"/>
        <v xml:space="preserve"> Nashville </v>
      </c>
      <c r="C45" t="s">
        <v>92</v>
      </c>
      <c r="D45" t="s">
        <v>26</v>
      </c>
      <c r="E45">
        <f t="shared" si="8"/>
        <v>5</v>
      </c>
      <c r="F45" t="str">
        <f t="shared" si="9"/>
        <v>10PM</v>
      </c>
      <c r="G45">
        <f t="shared" si="10"/>
        <v>17</v>
      </c>
      <c r="H45">
        <f t="shared" si="11"/>
        <v>23</v>
      </c>
      <c r="I45" s="1" t="str">
        <f t="shared" si="12"/>
        <v>92,965</v>
      </c>
      <c r="K45" s="1" t="str">
        <f t="shared" si="13"/>
        <v>$92,965</v>
      </c>
      <c r="L45">
        <v>4.72</v>
      </c>
    </row>
    <row r="46" spans="1:12">
      <c r="A46" t="s">
        <v>87</v>
      </c>
      <c r="B46" t="str">
        <f t="shared" si="7"/>
        <v xml:space="preserve"> The Goldbergs </v>
      </c>
      <c r="C46" t="s">
        <v>89</v>
      </c>
      <c r="D46" t="s">
        <v>26</v>
      </c>
      <c r="E46">
        <f t="shared" si="8"/>
        <v>6</v>
      </c>
      <c r="F46" t="str">
        <f t="shared" si="9"/>
        <v>830PM</v>
      </c>
      <c r="G46">
        <f t="shared" si="10"/>
        <v>22</v>
      </c>
      <c r="H46">
        <f t="shared" si="11"/>
        <v>29</v>
      </c>
      <c r="I46" s="1" t="str">
        <f t="shared" si="12"/>
        <v>135,226</v>
      </c>
      <c r="K46" s="1" t="str">
        <f t="shared" si="13"/>
        <v>$135,226</v>
      </c>
      <c r="L46">
        <v>7.39</v>
      </c>
    </row>
    <row r="47" spans="1:12">
      <c r="A47" t="s">
        <v>87</v>
      </c>
      <c r="B47" t="str">
        <f t="shared" si="7"/>
        <v xml:space="preserve"> The Middle </v>
      </c>
      <c r="C47" t="s">
        <v>88</v>
      </c>
      <c r="D47" t="s">
        <v>26</v>
      </c>
      <c r="E47">
        <f t="shared" si="8"/>
        <v>4</v>
      </c>
      <c r="F47" t="str">
        <f t="shared" si="9"/>
        <v>8PM</v>
      </c>
      <c r="G47">
        <f t="shared" si="10"/>
        <v>17</v>
      </c>
      <c r="H47">
        <f t="shared" si="11"/>
        <v>24</v>
      </c>
      <c r="I47" s="1" t="str">
        <f t="shared" si="12"/>
        <v>134,872</v>
      </c>
      <c r="K47" s="1" t="str">
        <f t="shared" si="13"/>
        <v>$134,872</v>
      </c>
      <c r="L47">
        <v>7.91</v>
      </c>
    </row>
    <row r="48" spans="1:12">
      <c r="A48" t="s">
        <v>87</v>
      </c>
      <c r="B48" t="str">
        <f t="shared" si="7"/>
        <v xml:space="preserve"> Code Black </v>
      </c>
      <c r="C48" t="s">
        <v>96</v>
      </c>
      <c r="D48" t="s">
        <v>33</v>
      </c>
      <c r="E48">
        <f t="shared" si="8"/>
        <v>5</v>
      </c>
      <c r="F48" t="str">
        <f t="shared" si="9"/>
        <v>10PM</v>
      </c>
      <c r="G48">
        <f t="shared" si="10"/>
        <v>18</v>
      </c>
      <c r="H48">
        <f t="shared" si="11"/>
        <v>25</v>
      </c>
      <c r="I48" s="1" t="str">
        <f t="shared" si="12"/>
        <v>125,715</v>
      </c>
      <c r="K48" s="1" t="str">
        <f t="shared" si="13"/>
        <v>$125,715</v>
      </c>
      <c r="L48">
        <v>8.58</v>
      </c>
    </row>
    <row r="49" spans="1:12">
      <c r="A49" t="s">
        <v>87</v>
      </c>
      <c r="B49" t="str">
        <f t="shared" si="7"/>
        <v xml:space="preserve"> Criminal Minds </v>
      </c>
      <c r="C49" t="s">
        <v>95</v>
      </c>
      <c r="D49" t="s">
        <v>33</v>
      </c>
      <c r="E49">
        <f t="shared" si="8"/>
        <v>4</v>
      </c>
      <c r="F49" t="str">
        <f t="shared" si="9"/>
        <v>9PM</v>
      </c>
      <c r="G49">
        <f t="shared" si="10"/>
        <v>21</v>
      </c>
      <c r="H49">
        <f t="shared" si="11"/>
        <v>28</v>
      </c>
      <c r="I49" s="1" t="str">
        <f t="shared" si="12"/>
        <v>129,945</v>
      </c>
      <c r="J49">
        <v>10.08</v>
      </c>
      <c r="K49" s="1" t="str">
        <f t="shared" si="13"/>
        <v>$129,945</v>
      </c>
      <c r="L49">
        <v>10.08</v>
      </c>
    </row>
    <row r="50" spans="1:12">
      <c r="A50" t="s">
        <v>87</v>
      </c>
      <c r="B50" t="str">
        <f t="shared" si="7"/>
        <v xml:space="preserve"> Empire </v>
      </c>
      <c r="C50" t="s">
        <v>98</v>
      </c>
      <c r="D50" t="s">
        <v>34</v>
      </c>
      <c r="E50">
        <f t="shared" si="8"/>
        <v>4</v>
      </c>
      <c r="F50" t="str">
        <f t="shared" si="9"/>
        <v>9PM</v>
      </c>
      <c r="G50">
        <f t="shared" si="10"/>
        <v>13</v>
      </c>
      <c r="H50">
        <f t="shared" si="11"/>
        <v>20</v>
      </c>
      <c r="I50" s="1" t="str">
        <f t="shared" si="12"/>
        <v>521,794</v>
      </c>
      <c r="J50">
        <v>14.96</v>
      </c>
      <c r="K50" s="1" t="str">
        <f t="shared" si="13"/>
        <v>$521,794</v>
      </c>
      <c r="L50">
        <v>13.74</v>
      </c>
    </row>
    <row r="51" spans="1:12">
      <c r="A51" t="s">
        <v>87</v>
      </c>
      <c r="B51" t="str">
        <f t="shared" si="7"/>
        <v xml:space="preserve"> Rosewood </v>
      </c>
      <c r="C51" t="s">
        <v>97</v>
      </c>
      <c r="D51" t="s">
        <v>34</v>
      </c>
      <c r="E51">
        <f t="shared" si="8"/>
        <v>4</v>
      </c>
      <c r="F51" t="str">
        <f t="shared" si="9"/>
        <v>8PM</v>
      </c>
      <c r="G51">
        <f t="shared" si="10"/>
        <v>15</v>
      </c>
      <c r="H51">
        <f t="shared" si="11"/>
        <v>21</v>
      </c>
      <c r="I51" s="1" t="str">
        <f t="shared" si="12"/>
        <v>89,835</v>
      </c>
      <c r="K51" s="1" t="str">
        <f t="shared" si="13"/>
        <v>$89,835</v>
      </c>
      <c r="L51">
        <v>6.23</v>
      </c>
    </row>
    <row r="52" spans="1:12">
      <c r="A52" t="s">
        <v>87</v>
      </c>
      <c r="B52" t="str">
        <f t="shared" si="7"/>
        <v xml:space="preserve"> Chicago P.D. </v>
      </c>
      <c r="C52" t="s">
        <v>103</v>
      </c>
      <c r="D52" t="s">
        <v>39</v>
      </c>
      <c r="E52">
        <f t="shared" si="8"/>
        <v>5</v>
      </c>
      <c r="F52" t="str">
        <f t="shared" si="9"/>
        <v>10PM</v>
      </c>
      <c r="G52">
        <f t="shared" si="10"/>
        <v>20</v>
      </c>
      <c r="H52">
        <f t="shared" si="11"/>
        <v>27</v>
      </c>
      <c r="I52" s="1" t="str">
        <f t="shared" si="12"/>
        <v>119,065</v>
      </c>
      <c r="K52" s="1" t="str">
        <f t="shared" si="13"/>
        <v>$119,065</v>
      </c>
      <c r="L52">
        <v>6.65</v>
      </c>
    </row>
    <row r="53" spans="1:12">
      <c r="A53" t="s">
        <v>87</v>
      </c>
      <c r="B53" t="str">
        <f t="shared" si="7"/>
        <v xml:space="preserve"> Law &amp; Order: SVU </v>
      </c>
      <c r="C53" t="s">
        <v>102</v>
      </c>
      <c r="D53" t="s">
        <v>39</v>
      </c>
      <c r="E53">
        <f t="shared" si="8"/>
        <v>4</v>
      </c>
      <c r="F53" t="str">
        <f t="shared" si="9"/>
        <v>9PM</v>
      </c>
      <c r="G53">
        <f t="shared" si="10"/>
        <v>23</v>
      </c>
      <c r="H53">
        <f t="shared" si="11"/>
        <v>29</v>
      </c>
      <c r="I53" s="1" t="str">
        <f t="shared" si="12"/>
        <v>85,553</v>
      </c>
      <c r="K53" s="1" t="str">
        <f t="shared" si="13"/>
        <v>$85,553</v>
      </c>
      <c r="L53">
        <v>6.73</v>
      </c>
    </row>
    <row r="54" spans="1:12">
      <c r="A54" t="s">
        <v>87</v>
      </c>
      <c r="B54" t="str">
        <f t="shared" si="7"/>
        <v xml:space="preserve"> Mysteries of Laura </v>
      </c>
      <c r="C54" t="s">
        <v>101</v>
      </c>
      <c r="D54" t="s">
        <v>39</v>
      </c>
      <c r="E54">
        <f t="shared" si="8"/>
        <v>4</v>
      </c>
      <c r="F54" t="str">
        <f t="shared" si="9"/>
        <v>8PM</v>
      </c>
      <c r="G54">
        <f t="shared" si="10"/>
        <v>25</v>
      </c>
      <c r="H54">
        <f t="shared" si="11"/>
        <v>31</v>
      </c>
      <c r="I54" s="1" t="str">
        <f t="shared" si="12"/>
        <v>68,585</v>
      </c>
      <c r="K54" s="1" t="str">
        <f t="shared" si="13"/>
        <v>$68,585</v>
      </c>
      <c r="L54">
        <v>7.36</v>
      </c>
    </row>
  </sheetData>
  <sortState ref="A2:N132">
    <sortCondition ref="A2:A132"/>
    <sortCondition ref="D2:D132"/>
    <sortCondition ref="B2:B132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"/>
  <sheetViews>
    <sheetView zoomScale="125" zoomScaleNormal="125" zoomScalePageLayoutView="12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B26" sqref="B26"/>
    </sheetView>
  </sheetViews>
  <sheetFormatPr baseColWidth="10" defaultRowHeight="15" x14ac:dyDescent="0"/>
  <cols>
    <col min="1" max="1" width="11.83203125" bestFit="1" customWidth="1"/>
    <col min="2" max="2" width="28.83203125" customWidth="1"/>
    <col min="3" max="3" width="1.33203125" customWidth="1"/>
    <col min="4" max="4" width="12.83203125" customWidth="1"/>
    <col min="5" max="5" width="1.1640625" customWidth="1"/>
    <col min="6" max="6" width="11.33203125" bestFit="1" customWidth="1"/>
    <col min="7" max="7" width="2" customWidth="1"/>
    <col min="8" max="8" width="0.5" customWidth="1"/>
    <col min="9" max="9" width="0.83203125" style="1" customWidth="1"/>
    <col min="10" max="10" width="0" hidden="1" customWidth="1"/>
    <col min="11" max="11" width="17.5" style="1" bestFit="1" customWidth="1"/>
  </cols>
  <sheetData>
    <row r="1" spans="1:14">
      <c r="A1" t="s">
        <v>166</v>
      </c>
      <c r="B1" t="s">
        <v>157</v>
      </c>
      <c r="C1" t="s">
        <v>167</v>
      </c>
      <c r="D1" t="s">
        <v>165</v>
      </c>
      <c r="F1" t="s">
        <v>156</v>
      </c>
      <c r="I1" s="1" t="s">
        <v>162</v>
      </c>
      <c r="J1" t="s">
        <v>163</v>
      </c>
      <c r="K1" s="1" t="s">
        <v>179</v>
      </c>
      <c r="L1" t="s">
        <v>177</v>
      </c>
      <c r="M1">
        <f>COUNTIF(L2:L132,"&gt;0")</f>
        <v>53</v>
      </c>
      <c r="N1" t="s">
        <v>178</v>
      </c>
    </row>
    <row r="2" spans="1:14">
      <c r="A2" t="s">
        <v>25</v>
      </c>
      <c r="B2" t="s">
        <v>164</v>
      </c>
      <c r="D2" t="s">
        <v>158</v>
      </c>
      <c r="F2" t="s">
        <v>159</v>
      </c>
      <c r="I2" s="1">
        <v>395000</v>
      </c>
      <c r="J2">
        <v>7.61</v>
      </c>
      <c r="K2" s="1" t="str">
        <f>DOLLAR(I2,0)</f>
        <v>$395,000</v>
      </c>
      <c r="L2">
        <v>6.86</v>
      </c>
    </row>
    <row r="3" spans="1:14">
      <c r="A3" t="s">
        <v>25</v>
      </c>
      <c r="B3" t="s">
        <v>161</v>
      </c>
      <c r="D3" t="s">
        <v>158</v>
      </c>
      <c r="F3" t="s">
        <v>159</v>
      </c>
      <c r="I3" s="1">
        <v>200000</v>
      </c>
      <c r="J3">
        <v>3.21</v>
      </c>
      <c r="K3" s="1" t="str">
        <f t="shared" ref="K3:K66" si="0">DOLLAR(I3,0)</f>
        <v>$200,000</v>
      </c>
    </row>
    <row r="4" spans="1:14">
      <c r="A4" t="s">
        <v>25</v>
      </c>
      <c r="B4" t="s">
        <v>160</v>
      </c>
      <c r="D4" t="s">
        <v>158</v>
      </c>
      <c r="F4" t="s">
        <v>159</v>
      </c>
      <c r="I4" s="1">
        <v>502500</v>
      </c>
      <c r="K4" s="1" t="str">
        <f t="shared" si="0"/>
        <v>$502,500</v>
      </c>
      <c r="L4">
        <v>14.38</v>
      </c>
    </row>
    <row r="5" spans="1:14">
      <c r="A5" t="s">
        <v>25</v>
      </c>
      <c r="B5" t="str">
        <f t="shared" ref="B5:B36" si="1">MID(C5,E5+1,G5-E5-1)</f>
        <v xml:space="preserve"> America’s Funniest Home Videos </v>
      </c>
      <c r="C5" t="s">
        <v>27</v>
      </c>
      <c r="D5" t="s">
        <v>26</v>
      </c>
      <c r="E5">
        <f>FIND(":",C5)</f>
        <v>4</v>
      </c>
      <c r="F5" t="str">
        <f>LEFT(C5,E5-1)</f>
        <v>7PM</v>
      </c>
      <c r="G5">
        <f>FIND("$",C5)</f>
        <v>37</v>
      </c>
      <c r="H5">
        <f t="shared" ref="H5:H36" si="2">LEN(C5)</f>
        <v>43</v>
      </c>
      <c r="I5" s="1" t="str">
        <f t="shared" ref="I5:I36" si="3">RIGHT(C5,H5-G5)</f>
        <v>56,581</v>
      </c>
      <c r="K5" s="1" t="str">
        <f t="shared" si="0"/>
        <v>$56,581</v>
      </c>
    </row>
    <row r="6" spans="1:14">
      <c r="A6" t="s">
        <v>25</v>
      </c>
      <c r="B6" t="str">
        <f t="shared" si="1"/>
        <v xml:space="preserve"> Once Upon A Time </v>
      </c>
      <c r="C6" t="s">
        <v>28</v>
      </c>
      <c r="D6" t="s">
        <v>26</v>
      </c>
      <c r="E6">
        <f t="shared" ref="E6:E56" si="4">FIND(":",C6)</f>
        <v>4</v>
      </c>
      <c r="F6" t="str">
        <f t="shared" ref="F6:F56" si="5">LEFT(C6,E6-1)</f>
        <v>8PM</v>
      </c>
      <c r="G6">
        <f t="shared" ref="G6:G56" si="6">FIND("$",C6)</f>
        <v>23</v>
      </c>
      <c r="H6">
        <f t="shared" si="2"/>
        <v>30</v>
      </c>
      <c r="I6" s="1" t="str">
        <f t="shared" si="3"/>
        <v>159,160</v>
      </c>
      <c r="K6" s="1" t="str">
        <f t="shared" si="0"/>
        <v>$159,160</v>
      </c>
      <c r="L6">
        <v>5.38</v>
      </c>
    </row>
    <row r="7" spans="1:14">
      <c r="A7" t="s">
        <v>25</v>
      </c>
      <c r="B7" t="str">
        <f t="shared" si="1"/>
        <v xml:space="preserve"> Galavant </v>
      </c>
      <c r="C7" t="s">
        <v>29</v>
      </c>
      <c r="D7" t="s">
        <v>26</v>
      </c>
      <c r="E7">
        <f t="shared" si="4"/>
        <v>4</v>
      </c>
      <c r="F7" t="str">
        <f t="shared" si="5"/>
        <v>8PM</v>
      </c>
      <c r="G7">
        <f t="shared" si="6"/>
        <v>15</v>
      </c>
      <c r="H7">
        <f t="shared" si="2"/>
        <v>34</v>
      </c>
      <c r="I7" s="1" t="str">
        <f t="shared" si="3"/>
        <v>112,914 (midseason)</v>
      </c>
      <c r="K7" s="1" t="e">
        <f t="shared" si="0"/>
        <v>#VALUE!</v>
      </c>
    </row>
    <row r="8" spans="1:14">
      <c r="A8" t="s">
        <v>25</v>
      </c>
      <c r="B8" t="str">
        <f t="shared" si="1"/>
        <v xml:space="preserve"> Blood and Oil </v>
      </c>
      <c r="C8" t="s">
        <v>30</v>
      </c>
      <c r="D8" t="s">
        <v>26</v>
      </c>
      <c r="E8">
        <f t="shared" si="4"/>
        <v>4</v>
      </c>
      <c r="F8" t="str">
        <f t="shared" si="5"/>
        <v>9PM</v>
      </c>
      <c r="G8">
        <f t="shared" si="6"/>
        <v>20</v>
      </c>
      <c r="H8">
        <f t="shared" si="2"/>
        <v>27</v>
      </c>
      <c r="I8" s="1" t="str">
        <f t="shared" si="3"/>
        <v>132,881</v>
      </c>
      <c r="K8" s="1" t="str">
        <f t="shared" si="0"/>
        <v>$132,881</v>
      </c>
      <c r="L8">
        <v>5.28</v>
      </c>
    </row>
    <row r="9" spans="1:14">
      <c r="A9" t="s">
        <v>25</v>
      </c>
      <c r="B9" t="str">
        <f t="shared" si="1"/>
        <v xml:space="preserve"> Quantico </v>
      </c>
      <c r="C9" t="s">
        <v>31</v>
      </c>
      <c r="D9" t="s">
        <v>26</v>
      </c>
      <c r="E9">
        <f t="shared" si="4"/>
        <v>5</v>
      </c>
      <c r="F9" t="str">
        <f t="shared" si="5"/>
        <v>10PM</v>
      </c>
      <c r="G9">
        <f t="shared" si="6"/>
        <v>16</v>
      </c>
      <c r="H9">
        <f t="shared" si="2"/>
        <v>23</v>
      </c>
      <c r="I9" s="1" t="str">
        <f t="shared" si="3"/>
        <v>139,330</v>
      </c>
      <c r="K9" s="1" t="str">
        <f t="shared" si="0"/>
        <v>$139,330</v>
      </c>
      <c r="L9">
        <v>6.98</v>
      </c>
    </row>
    <row r="10" spans="1:14">
      <c r="A10" t="s">
        <v>25</v>
      </c>
      <c r="B10" t="str">
        <f t="shared" si="1"/>
        <v xml:space="preserve"> The Family </v>
      </c>
      <c r="C10" t="s">
        <v>32</v>
      </c>
      <c r="D10" t="s">
        <v>26</v>
      </c>
      <c r="E10">
        <f t="shared" si="4"/>
        <v>5</v>
      </c>
      <c r="F10" t="str">
        <f t="shared" si="5"/>
        <v>10PM</v>
      </c>
      <c r="G10">
        <f t="shared" si="6"/>
        <v>18</v>
      </c>
      <c r="H10">
        <f t="shared" si="2"/>
        <v>24</v>
      </c>
      <c r="I10" s="1" t="str">
        <f t="shared" si="3"/>
        <v>99,217</v>
      </c>
      <c r="K10" s="1" t="str">
        <f t="shared" si="0"/>
        <v>$99,217</v>
      </c>
    </row>
    <row r="11" spans="1:14">
      <c r="A11" t="s">
        <v>25</v>
      </c>
      <c r="B11" t="str">
        <f t="shared" si="1"/>
        <v xml:space="preserve"> 60 Minutes </v>
      </c>
      <c r="C11" t="s">
        <v>172</v>
      </c>
      <c r="D11" t="s">
        <v>33</v>
      </c>
      <c r="E11">
        <f t="shared" si="4"/>
        <v>4</v>
      </c>
      <c r="F11" t="str">
        <f t="shared" si="5"/>
        <v>7PM</v>
      </c>
      <c r="G11">
        <f t="shared" si="6"/>
        <v>17</v>
      </c>
      <c r="H11">
        <f t="shared" si="2"/>
        <v>24</v>
      </c>
      <c r="I11" s="1" t="str">
        <f t="shared" si="3"/>
        <v>112,958</v>
      </c>
      <c r="K11" s="1" t="str">
        <f t="shared" si="0"/>
        <v>$112,958</v>
      </c>
    </row>
    <row r="12" spans="1:14">
      <c r="A12" t="s">
        <v>25</v>
      </c>
      <c r="B12" t="str">
        <f t="shared" si="1"/>
        <v xml:space="preserve"> Madam Secretary </v>
      </c>
      <c r="C12" t="s">
        <v>170</v>
      </c>
      <c r="D12" t="s">
        <v>33</v>
      </c>
      <c r="E12">
        <f t="shared" si="4"/>
        <v>4</v>
      </c>
      <c r="F12" t="str">
        <f t="shared" si="5"/>
        <v>8PM</v>
      </c>
      <c r="G12">
        <f t="shared" si="6"/>
        <v>22</v>
      </c>
      <c r="H12">
        <f t="shared" si="2"/>
        <v>28</v>
      </c>
      <c r="I12" s="1" t="str">
        <f t="shared" si="3"/>
        <v>88,737</v>
      </c>
      <c r="J12">
        <v>11.79</v>
      </c>
      <c r="K12" s="1" t="str">
        <f t="shared" si="0"/>
        <v>$88,737</v>
      </c>
      <c r="L12">
        <v>11.79</v>
      </c>
    </row>
    <row r="13" spans="1:14">
      <c r="A13" t="s">
        <v>25</v>
      </c>
      <c r="B13" t="str">
        <f t="shared" si="1"/>
        <v xml:space="preserve"> The Good Wife </v>
      </c>
      <c r="C13" t="s">
        <v>171</v>
      </c>
      <c r="D13" t="s">
        <v>33</v>
      </c>
      <c r="E13">
        <f t="shared" si="4"/>
        <v>4</v>
      </c>
      <c r="F13" t="str">
        <f t="shared" si="5"/>
        <v>9PM</v>
      </c>
      <c r="G13">
        <f t="shared" si="6"/>
        <v>20</v>
      </c>
      <c r="H13">
        <f t="shared" si="2"/>
        <v>26</v>
      </c>
      <c r="I13" s="1" t="str">
        <f t="shared" si="3"/>
        <v>92,752</v>
      </c>
      <c r="K13" s="1" t="str">
        <f t="shared" si="0"/>
        <v>$92,752</v>
      </c>
      <c r="L13">
        <v>9.25</v>
      </c>
    </row>
    <row r="14" spans="1:14">
      <c r="A14" t="s">
        <v>25</v>
      </c>
      <c r="B14" t="str">
        <f t="shared" si="1"/>
        <v xml:space="preserve"> CSI: Cyber </v>
      </c>
      <c r="C14" t="s">
        <v>169</v>
      </c>
      <c r="D14" t="s">
        <v>33</v>
      </c>
      <c r="E14">
        <f t="shared" si="4"/>
        <v>5</v>
      </c>
      <c r="F14" t="str">
        <f t="shared" si="5"/>
        <v>10PM</v>
      </c>
      <c r="G14">
        <f t="shared" si="6"/>
        <v>18</v>
      </c>
      <c r="H14">
        <f t="shared" si="2"/>
        <v>24</v>
      </c>
      <c r="I14" s="1" t="str">
        <f t="shared" si="3"/>
        <v>79,185</v>
      </c>
      <c r="K14" s="1" t="str">
        <f t="shared" si="0"/>
        <v>$79,185</v>
      </c>
      <c r="L14">
        <v>6.79</v>
      </c>
    </row>
    <row r="15" spans="1:14">
      <c r="A15" t="s">
        <v>25</v>
      </c>
      <c r="B15" t="str">
        <f t="shared" si="1"/>
        <v xml:space="preserve"> The OT </v>
      </c>
      <c r="C15" t="s">
        <v>168</v>
      </c>
      <c r="D15" t="s">
        <v>34</v>
      </c>
      <c r="E15">
        <f t="shared" si="4"/>
        <v>4</v>
      </c>
      <c r="F15" t="str">
        <f t="shared" si="5"/>
        <v>7PM</v>
      </c>
      <c r="G15">
        <f t="shared" si="6"/>
        <v>13</v>
      </c>
      <c r="H15">
        <f t="shared" si="2"/>
        <v>20</v>
      </c>
      <c r="I15" s="1" t="str">
        <f t="shared" si="3"/>
        <v>303,200</v>
      </c>
      <c r="K15" s="1" t="str">
        <f t="shared" si="0"/>
        <v>$303,200</v>
      </c>
    </row>
    <row r="16" spans="1:14">
      <c r="A16" t="s">
        <v>25</v>
      </c>
      <c r="B16" t="str">
        <f t="shared" si="1"/>
        <v xml:space="preserve"> Bob’s Burgers </v>
      </c>
      <c r="C16" t="s">
        <v>35</v>
      </c>
      <c r="D16" t="s">
        <v>34</v>
      </c>
      <c r="E16">
        <f t="shared" si="4"/>
        <v>6</v>
      </c>
      <c r="F16" t="str">
        <f t="shared" si="5"/>
        <v>730PM</v>
      </c>
      <c r="G16">
        <f t="shared" si="6"/>
        <v>22</v>
      </c>
      <c r="H16">
        <f t="shared" si="2"/>
        <v>28</v>
      </c>
      <c r="I16" s="1" t="str">
        <f t="shared" si="3"/>
        <v>66,072</v>
      </c>
      <c r="K16" s="1" t="str">
        <f t="shared" si="0"/>
        <v>$66,072</v>
      </c>
    </row>
    <row r="17" spans="1:12">
      <c r="A17" t="s">
        <v>25</v>
      </c>
      <c r="B17" t="str">
        <f t="shared" si="1"/>
        <v xml:space="preserve"> The Simpsons </v>
      </c>
      <c r="C17" t="s">
        <v>36</v>
      </c>
      <c r="D17" t="s">
        <v>34</v>
      </c>
      <c r="E17">
        <f t="shared" si="4"/>
        <v>4</v>
      </c>
      <c r="F17" t="str">
        <f t="shared" si="5"/>
        <v>8PM</v>
      </c>
      <c r="G17">
        <f t="shared" si="6"/>
        <v>19</v>
      </c>
      <c r="H17">
        <f t="shared" si="2"/>
        <v>26</v>
      </c>
      <c r="I17" s="1" t="str">
        <f t="shared" si="3"/>
        <v>155,727</v>
      </c>
      <c r="K17" s="1" t="str">
        <f t="shared" si="0"/>
        <v>$155,727</v>
      </c>
      <c r="L17">
        <v>6.02</v>
      </c>
    </row>
    <row r="18" spans="1:12">
      <c r="A18" t="s">
        <v>25</v>
      </c>
      <c r="B18" t="str">
        <f t="shared" si="1"/>
        <v xml:space="preserve"> Brooklyn Nine-Nine </v>
      </c>
      <c r="C18" t="s">
        <v>175</v>
      </c>
      <c r="D18" t="s">
        <v>34</v>
      </c>
      <c r="E18">
        <f t="shared" si="4"/>
        <v>6</v>
      </c>
      <c r="F18" t="str">
        <f t="shared" si="5"/>
        <v>830PM</v>
      </c>
      <c r="G18">
        <f t="shared" si="6"/>
        <v>27</v>
      </c>
      <c r="H18">
        <f t="shared" si="2"/>
        <v>34</v>
      </c>
      <c r="I18" s="1" t="str">
        <f t="shared" si="3"/>
        <v>122,008</v>
      </c>
      <c r="K18" s="1" t="str">
        <f t="shared" si="0"/>
        <v>$122,008</v>
      </c>
      <c r="L18">
        <v>4.0999999999999996</v>
      </c>
    </row>
    <row r="19" spans="1:12">
      <c r="A19" t="s">
        <v>25</v>
      </c>
      <c r="B19" t="str">
        <f t="shared" si="1"/>
        <v xml:space="preserve"> Family Guy </v>
      </c>
      <c r="C19" t="s">
        <v>37</v>
      </c>
      <c r="D19" t="s">
        <v>34</v>
      </c>
      <c r="E19">
        <f t="shared" si="4"/>
        <v>4</v>
      </c>
      <c r="F19" t="str">
        <f t="shared" si="5"/>
        <v>9PM</v>
      </c>
      <c r="G19">
        <f t="shared" si="6"/>
        <v>17</v>
      </c>
      <c r="H19">
        <f t="shared" si="2"/>
        <v>24</v>
      </c>
      <c r="I19" s="1" t="str">
        <f t="shared" si="3"/>
        <v>143,490</v>
      </c>
      <c r="K19" s="1" t="str">
        <f t="shared" si="0"/>
        <v>$143,490</v>
      </c>
      <c r="L19">
        <v>3.56</v>
      </c>
    </row>
    <row r="20" spans="1:12">
      <c r="A20" t="s">
        <v>25</v>
      </c>
      <c r="B20" t="str">
        <f t="shared" si="1"/>
        <v xml:space="preserve"> Last Man on Earth </v>
      </c>
      <c r="C20" t="s">
        <v>173</v>
      </c>
      <c r="D20" t="s">
        <v>34</v>
      </c>
      <c r="E20">
        <f t="shared" si="4"/>
        <v>6</v>
      </c>
      <c r="F20" t="str">
        <f t="shared" si="5"/>
        <v>930PM</v>
      </c>
      <c r="G20">
        <f t="shared" si="6"/>
        <v>26</v>
      </c>
      <c r="H20">
        <f t="shared" si="2"/>
        <v>33</v>
      </c>
      <c r="I20" s="1" t="str">
        <f t="shared" si="3"/>
        <v>113,485</v>
      </c>
      <c r="K20" s="1" t="str">
        <f t="shared" si="0"/>
        <v>$113,485</v>
      </c>
      <c r="L20">
        <v>3.3</v>
      </c>
    </row>
    <row r="21" spans="1:12">
      <c r="A21" t="s">
        <v>25</v>
      </c>
      <c r="B21" t="str">
        <f t="shared" si="1"/>
        <v xml:space="preserve"> </v>
      </c>
      <c r="C21" t="s">
        <v>38</v>
      </c>
      <c r="D21" t="s">
        <v>34</v>
      </c>
      <c r="E21">
        <f t="shared" si="4"/>
        <v>11</v>
      </c>
      <c r="F21" t="str">
        <f t="shared" si="5"/>
        <v>Bordertown</v>
      </c>
      <c r="G21">
        <f t="shared" si="6"/>
        <v>13</v>
      </c>
      <c r="H21">
        <f t="shared" si="2"/>
        <v>31</v>
      </c>
      <c r="I21" s="1" t="str">
        <f t="shared" si="3"/>
        <v>85,806 (midseason)</v>
      </c>
      <c r="K21" s="1" t="e">
        <f t="shared" si="0"/>
        <v>#VALUE!</v>
      </c>
    </row>
    <row r="22" spans="1:12">
      <c r="A22" t="s">
        <v>25</v>
      </c>
      <c r="B22" t="str">
        <f t="shared" si="1"/>
        <v xml:space="preserve"> Football Night in America </v>
      </c>
      <c r="C22" t="s">
        <v>40</v>
      </c>
      <c r="D22" t="s">
        <v>39</v>
      </c>
      <c r="E22">
        <f t="shared" si="4"/>
        <v>4</v>
      </c>
      <c r="F22" t="str">
        <f t="shared" si="5"/>
        <v>8PM</v>
      </c>
      <c r="G22">
        <f t="shared" si="6"/>
        <v>32</v>
      </c>
      <c r="H22">
        <f t="shared" si="2"/>
        <v>39</v>
      </c>
      <c r="I22" s="1" t="str">
        <f t="shared" si="3"/>
        <v>135,716</v>
      </c>
      <c r="K22" s="1" t="str">
        <f t="shared" si="0"/>
        <v>$135,716</v>
      </c>
    </row>
    <row r="23" spans="1:12">
      <c r="A23" t="s">
        <v>25</v>
      </c>
      <c r="B23" t="str">
        <f t="shared" si="1"/>
        <v xml:space="preserve">30PM: Sunday Night Football </v>
      </c>
      <c r="C23" t="s">
        <v>41</v>
      </c>
      <c r="D23" t="s">
        <v>39</v>
      </c>
      <c r="E23">
        <f t="shared" si="4"/>
        <v>2</v>
      </c>
      <c r="F23" t="str">
        <f t="shared" si="5"/>
        <v>8</v>
      </c>
      <c r="G23">
        <f t="shared" si="6"/>
        <v>31</v>
      </c>
      <c r="H23">
        <f t="shared" si="2"/>
        <v>38</v>
      </c>
      <c r="I23" s="1" t="str">
        <f t="shared" si="3"/>
        <v>637,330</v>
      </c>
      <c r="K23" s="1" t="str">
        <f t="shared" si="0"/>
        <v>$637,330</v>
      </c>
    </row>
    <row r="24" spans="1:12">
      <c r="A24" t="s">
        <v>25</v>
      </c>
      <c r="B24" t="str">
        <f t="shared" si="1"/>
        <v xml:space="preserve"> Dateline Sunday </v>
      </c>
      <c r="C24" t="s">
        <v>42</v>
      </c>
      <c r="D24" t="s">
        <v>39</v>
      </c>
      <c r="E24">
        <f t="shared" si="4"/>
        <v>4</v>
      </c>
      <c r="F24" t="str">
        <f t="shared" si="5"/>
        <v>7PM</v>
      </c>
      <c r="G24">
        <f t="shared" si="6"/>
        <v>22</v>
      </c>
      <c r="H24">
        <f t="shared" si="2"/>
        <v>40</v>
      </c>
      <c r="I24" s="1" t="str">
        <f t="shared" si="3"/>
        <v>29,000 (midseason)</v>
      </c>
      <c r="K24" s="1" t="e">
        <f t="shared" si="0"/>
        <v>#VALUE!</v>
      </c>
    </row>
    <row r="25" spans="1:12">
      <c r="A25" t="s">
        <v>25</v>
      </c>
      <c r="B25" t="str">
        <f t="shared" si="1"/>
        <v xml:space="preserve"> NBC Sunday Movie </v>
      </c>
      <c r="C25" t="s">
        <v>43</v>
      </c>
      <c r="D25" t="s">
        <v>39</v>
      </c>
      <c r="E25">
        <f t="shared" si="4"/>
        <v>4</v>
      </c>
      <c r="F25" t="str">
        <f t="shared" si="5"/>
        <v>8PM</v>
      </c>
      <c r="G25">
        <f t="shared" si="6"/>
        <v>23</v>
      </c>
      <c r="H25">
        <f t="shared" si="2"/>
        <v>41</v>
      </c>
      <c r="I25" s="1" t="str">
        <f t="shared" si="3"/>
        <v>19,000 (midseason)</v>
      </c>
      <c r="K25" s="1" t="e">
        <f t="shared" si="0"/>
        <v>#VALUE!</v>
      </c>
    </row>
    <row r="26" spans="1:12">
      <c r="A26" t="s">
        <v>25</v>
      </c>
      <c r="B26" t="str">
        <f t="shared" si="1"/>
        <v xml:space="preserve"> Celebrity Apprentice </v>
      </c>
      <c r="C26" t="s">
        <v>44</v>
      </c>
      <c r="D26" t="s">
        <v>39</v>
      </c>
      <c r="E26">
        <f t="shared" si="4"/>
        <v>4</v>
      </c>
      <c r="F26" t="str">
        <f t="shared" si="5"/>
        <v>8PM</v>
      </c>
      <c r="G26">
        <f t="shared" si="6"/>
        <v>27</v>
      </c>
      <c r="H26">
        <f t="shared" si="2"/>
        <v>45</v>
      </c>
      <c r="I26" s="1" t="str">
        <f t="shared" si="3"/>
        <v>80,062 (midseason)</v>
      </c>
      <c r="K26" s="1" t="e">
        <f t="shared" si="0"/>
        <v>#VALUE!</v>
      </c>
    </row>
    <row r="27" spans="1:12">
      <c r="A27" t="s">
        <v>45</v>
      </c>
      <c r="B27" t="str">
        <f t="shared" si="1"/>
        <v xml:space="preserve"> Dancing with the Stars </v>
      </c>
      <c r="C27" t="s">
        <v>46</v>
      </c>
      <c r="D27" t="s">
        <v>26</v>
      </c>
      <c r="E27">
        <f t="shared" si="4"/>
        <v>4</v>
      </c>
      <c r="F27" t="str">
        <f t="shared" si="5"/>
        <v>8PM</v>
      </c>
      <c r="G27">
        <f t="shared" si="6"/>
        <v>29</v>
      </c>
      <c r="H27">
        <f t="shared" si="2"/>
        <v>36</v>
      </c>
      <c r="I27" s="1" t="str">
        <f t="shared" si="3"/>
        <v>121,400</v>
      </c>
      <c r="K27" s="1" t="str">
        <f t="shared" si="0"/>
        <v>$121,400</v>
      </c>
    </row>
    <row r="28" spans="1:12">
      <c r="A28" t="s">
        <v>45</v>
      </c>
      <c r="B28" t="e">
        <f t="shared" si="1"/>
        <v>#VALUE!</v>
      </c>
      <c r="C28" t="s">
        <v>47</v>
      </c>
      <c r="D28" t="s">
        <v>26</v>
      </c>
      <c r="E28" t="e">
        <f t="shared" si="4"/>
        <v>#VALUE!</v>
      </c>
      <c r="F28" t="e">
        <f t="shared" si="5"/>
        <v>#VALUE!</v>
      </c>
      <c r="G28">
        <f t="shared" si="6"/>
        <v>14</v>
      </c>
      <c r="H28">
        <f t="shared" si="2"/>
        <v>33</v>
      </c>
      <c r="I28" s="1" t="str">
        <f t="shared" si="3"/>
        <v>114,000 (midseason)</v>
      </c>
      <c r="K28" s="1" t="e">
        <f t="shared" si="0"/>
        <v>#VALUE!</v>
      </c>
    </row>
    <row r="29" spans="1:12">
      <c r="A29" t="s">
        <v>45</v>
      </c>
      <c r="B29" t="str">
        <f t="shared" si="1"/>
        <v xml:space="preserve"> Castle </v>
      </c>
      <c r="C29" t="s">
        <v>48</v>
      </c>
      <c r="D29" t="s">
        <v>26</v>
      </c>
      <c r="E29">
        <f t="shared" si="4"/>
        <v>5</v>
      </c>
      <c r="F29" t="str">
        <f t="shared" si="5"/>
        <v>10PM</v>
      </c>
      <c r="G29">
        <f t="shared" si="6"/>
        <v>14</v>
      </c>
      <c r="H29">
        <f t="shared" si="2"/>
        <v>21</v>
      </c>
      <c r="I29" s="1" t="str">
        <f t="shared" si="3"/>
        <v>118,195</v>
      </c>
      <c r="K29" s="1" t="str">
        <f t="shared" si="0"/>
        <v>$118,195</v>
      </c>
      <c r="L29">
        <v>6.76</v>
      </c>
    </row>
    <row r="30" spans="1:12">
      <c r="A30" t="s">
        <v>45</v>
      </c>
      <c r="B30" t="str">
        <f t="shared" si="1"/>
        <v xml:space="preserve"> The Big Bang Theory (until November) </v>
      </c>
      <c r="C30" t="s">
        <v>49</v>
      </c>
      <c r="D30" t="s">
        <v>33</v>
      </c>
      <c r="E30">
        <f t="shared" si="4"/>
        <v>4</v>
      </c>
      <c r="F30" t="str">
        <f t="shared" si="5"/>
        <v>8PM</v>
      </c>
      <c r="G30">
        <f t="shared" si="6"/>
        <v>43</v>
      </c>
      <c r="H30">
        <f t="shared" si="2"/>
        <v>50</v>
      </c>
      <c r="I30" s="1" t="str">
        <f t="shared" si="3"/>
        <v>289,621</v>
      </c>
      <c r="K30" s="1" t="str">
        <f t="shared" si="0"/>
        <v>$289,621</v>
      </c>
      <c r="L30">
        <v>15.4</v>
      </c>
    </row>
    <row r="31" spans="1:12">
      <c r="A31" t="s">
        <v>45</v>
      </c>
      <c r="B31" t="str">
        <f t="shared" si="1"/>
        <v xml:space="preserve"> Life in Pieces (until November) </v>
      </c>
      <c r="C31" t="s">
        <v>50</v>
      </c>
      <c r="D31" t="s">
        <v>33</v>
      </c>
      <c r="E31">
        <f t="shared" si="4"/>
        <v>6</v>
      </c>
      <c r="F31" t="str">
        <f t="shared" si="5"/>
        <v>830PM</v>
      </c>
      <c r="G31">
        <f t="shared" si="6"/>
        <v>40</v>
      </c>
      <c r="H31">
        <f t="shared" si="2"/>
        <v>47</v>
      </c>
      <c r="I31" s="1" t="str">
        <f t="shared" si="3"/>
        <v>163,377</v>
      </c>
      <c r="K31" s="1" t="str">
        <f t="shared" si="0"/>
        <v>$163,377</v>
      </c>
      <c r="L31">
        <v>8.91</v>
      </c>
    </row>
    <row r="32" spans="1:12">
      <c r="A32" t="s">
        <v>45</v>
      </c>
      <c r="B32" t="str">
        <f t="shared" si="1"/>
        <v xml:space="preserve"> Supergirl (November) </v>
      </c>
      <c r="C32" t="s">
        <v>51</v>
      </c>
      <c r="D32" t="s">
        <v>33</v>
      </c>
      <c r="E32">
        <f t="shared" si="4"/>
        <v>4</v>
      </c>
      <c r="F32" t="str">
        <f t="shared" si="5"/>
        <v>8PM</v>
      </c>
      <c r="G32">
        <f t="shared" si="6"/>
        <v>27</v>
      </c>
      <c r="H32">
        <f t="shared" si="2"/>
        <v>34</v>
      </c>
      <c r="I32" s="1" t="str">
        <f t="shared" si="3"/>
        <v>157,592</v>
      </c>
      <c r="K32" s="1" t="str">
        <f t="shared" si="0"/>
        <v>$157,592</v>
      </c>
    </row>
    <row r="33" spans="1:12">
      <c r="A33" t="s">
        <v>45</v>
      </c>
      <c r="B33" t="str">
        <f t="shared" si="1"/>
        <v xml:space="preserve"> Scorpion </v>
      </c>
      <c r="C33" t="s">
        <v>52</v>
      </c>
      <c r="D33" t="s">
        <v>33</v>
      </c>
      <c r="E33">
        <f t="shared" si="4"/>
        <v>4</v>
      </c>
      <c r="F33" t="str">
        <f t="shared" si="5"/>
        <v>9PM</v>
      </c>
      <c r="G33">
        <f t="shared" si="6"/>
        <v>15</v>
      </c>
      <c r="H33">
        <f t="shared" si="2"/>
        <v>22</v>
      </c>
      <c r="I33" s="1" t="str">
        <f t="shared" si="3"/>
        <v>133,791</v>
      </c>
      <c r="J33">
        <v>10.18</v>
      </c>
      <c r="K33" s="1" t="str">
        <f t="shared" si="0"/>
        <v>$133,791</v>
      </c>
      <c r="L33">
        <v>9.9499999999999993</v>
      </c>
    </row>
    <row r="34" spans="1:12">
      <c r="A34" t="s">
        <v>45</v>
      </c>
      <c r="B34" t="str">
        <f t="shared" si="1"/>
        <v xml:space="preserve"> NCIS: Los Angeles </v>
      </c>
      <c r="C34" t="s">
        <v>53</v>
      </c>
      <c r="D34" t="s">
        <v>33</v>
      </c>
      <c r="E34">
        <f t="shared" si="4"/>
        <v>5</v>
      </c>
      <c r="F34" t="str">
        <f t="shared" si="5"/>
        <v>10PM</v>
      </c>
      <c r="G34">
        <f t="shared" si="6"/>
        <v>25</v>
      </c>
      <c r="H34">
        <f t="shared" si="2"/>
        <v>32</v>
      </c>
      <c r="I34" s="1" t="str">
        <f t="shared" si="3"/>
        <v>106,121</v>
      </c>
      <c r="K34" s="1" t="str">
        <f t="shared" si="0"/>
        <v>$106,121</v>
      </c>
      <c r="L34">
        <v>8</v>
      </c>
    </row>
    <row r="35" spans="1:12">
      <c r="A35" t="s">
        <v>45</v>
      </c>
      <c r="B35" t="str">
        <f t="shared" si="1"/>
        <v xml:space="preserve"> Gotham </v>
      </c>
      <c r="C35" t="s">
        <v>54</v>
      </c>
      <c r="D35" t="s">
        <v>34</v>
      </c>
      <c r="E35">
        <f t="shared" si="4"/>
        <v>4</v>
      </c>
      <c r="F35" t="str">
        <f t="shared" si="5"/>
        <v>8PM</v>
      </c>
      <c r="G35">
        <f t="shared" si="6"/>
        <v>13</v>
      </c>
      <c r="H35">
        <f t="shared" si="2"/>
        <v>20</v>
      </c>
      <c r="I35" s="1" t="str">
        <f t="shared" si="3"/>
        <v>158,547</v>
      </c>
      <c r="K35" s="1" t="str">
        <f t="shared" si="0"/>
        <v>$158,547</v>
      </c>
      <c r="L35">
        <v>4.33</v>
      </c>
    </row>
    <row r="36" spans="1:12">
      <c r="A36" t="s">
        <v>45</v>
      </c>
      <c r="B36" t="str">
        <f t="shared" si="1"/>
        <v xml:space="preserve"> Minority Report </v>
      </c>
      <c r="C36" t="s">
        <v>55</v>
      </c>
      <c r="D36" t="s">
        <v>34</v>
      </c>
      <c r="E36">
        <f t="shared" si="4"/>
        <v>4</v>
      </c>
      <c r="F36" t="str">
        <f t="shared" si="5"/>
        <v>9PM</v>
      </c>
      <c r="G36">
        <f t="shared" si="6"/>
        <v>22</v>
      </c>
      <c r="H36">
        <f t="shared" si="2"/>
        <v>29</v>
      </c>
      <c r="I36" s="1" t="str">
        <f t="shared" si="3"/>
        <v>149,870</v>
      </c>
      <c r="K36" s="1" t="str">
        <f t="shared" si="0"/>
        <v>$149,870</v>
      </c>
      <c r="L36">
        <v>2.08</v>
      </c>
    </row>
    <row r="37" spans="1:12">
      <c r="A37" t="s">
        <v>45</v>
      </c>
      <c r="B37" t="str">
        <f t="shared" ref="B37:B68" si="7">MID(C37,E37+1,G37-E37-1)</f>
        <v xml:space="preserve"> X Files </v>
      </c>
      <c r="C37" t="s">
        <v>56</v>
      </c>
      <c r="D37" t="s">
        <v>34</v>
      </c>
      <c r="E37">
        <f t="shared" si="4"/>
        <v>4</v>
      </c>
      <c r="F37" t="str">
        <f t="shared" si="5"/>
        <v>9PM</v>
      </c>
      <c r="G37">
        <f t="shared" si="6"/>
        <v>14</v>
      </c>
      <c r="H37">
        <f t="shared" ref="H37:H68" si="8">LEN(C37)</f>
        <v>33</v>
      </c>
      <c r="I37" s="1" t="str">
        <f t="shared" ref="I37:I68" si="9">RIGHT(C37,H37-G37)</f>
        <v>195,893 (midseason)</v>
      </c>
      <c r="K37" s="1" t="e">
        <f t="shared" si="0"/>
        <v>#VALUE!</v>
      </c>
    </row>
    <row r="38" spans="1:12">
      <c r="A38" t="s">
        <v>45</v>
      </c>
      <c r="B38" t="e">
        <f t="shared" si="7"/>
        <v>#VALUE!</v>
      </c>
      <c r="C38" t="s">
        <v>57</v>
      </c>
      <c r="D38" t="s">
        <v>34</v>
      </c>
      <c r="E38" t="e">
        <f t="shared" si="4"/>
        <v>#VALUE!</v>
      </c>
      <c r="F38" t="e">
        <f t="shared" si="5"/>
        <v>#VALUE!</v>
      </c>
      <c r="G38">
        <f t="shared" si="6"/>
        <v>9</v>
      </c>
      <c r="H38">
        <f t="shared" si="8"/>
        <v>27</v>
      </c>
      <c r="I38" s="1" t="str">
        <f t="shared" si="9"/>
        <v>87,390 (midseason)</v>
      </c>
      <c r="K38" s="1" t="e">
        <f t="shared" si="0"/>
        <v>#VALUE!</v>
      </c>
    </row>
    <row r="39" spans="1:12">
      <c r="A39" t="s">
        <v>45</v>
      </c>
      <c r="B39" t="str">
        <f t="shared" si="7"/>
        <v xml:space="preserve"> The Voice </v>
      </c>
      <c r="C39" t="s">
        <v>58</v>
      </c>
      <c r="D39" t="s">
        <v>39</v>
      </c>
      <c r="E39">
        <f t="shared" si="4"/>
        <v>4</v>
      </c>
      <c r="F39" t="str">
        <f t="shared" si="5"/>
        <v>8PM</v>
      </c>
      <c r="G39">
        <f t="shared" si="6"/>
        <v>16</v>
      </c>
      <c r="H39">
        <f t="shared" si="8"/>
        <v>23</v>
      </c>
      <c r="I39" s="1" t="str">
        <f t="shared" si="9"/>
        <v>234,371</v>
      </c>
      <c r="K39" s="1" t="str">
        <f t="shared" si="0"/>
        <v>$234,371</v>
      </c>
    </row>
    <row r="40" spans="1:12">
      <c r="A40" t="s">
        <v>45</v>
      </c>
      <c r="B40" t="str">
        <f t="shared" si="7"/>
        <v xml:space="preserve"> Biggest Loser </v>
      </c>
      <c r="C40" t="s">
        <v>59</v>
      </c>
      <c r="D40" t="s">
        <v>39</v>
      </c>
      <c r="E40">
        <f t="shared" si="4"/>
        <v>4</v>
      </c>
      <c r="F40" t="str">
        <f t="shared" si="5"/>
        <v>8PM</v>
      </c>
      <c r="G40">
        <f t="shared" si="6"/>
        <v>20</v>
      </c>
      <c r="H40">
        <f t="shared" si="8"/>
        <v>38</v>
      </c>
      <c r="I40" s="1" t="str">
        <f t="shared" si="9"/>
        <v>90,000 (midseason)</v>
      </c>
      <c r="K40" s="1" t="e">
        <f t="shared" si="0"/>
        <v>#VALUE!</v>
      </c>
    </row>
    <row r="41" spans="1:12">
      <c r="A41" t="s">
        <v>45</v>
      </c>
      <c r="B41" t="str">
        <f t="shared" si="7"/>
        <v xml:space="preserve"> Blindspot </v>
      </c>
      <c r="C41" t="s">
        <v>60</v>
      </c>
      <c r="D41" t="s">
        <v>39</v>
      </c>
      <c r="E41">
        <f t="shared" si="4"/>
        <v>5</v>
      </c>
      <c r="F41" t="str">
        <f t="shared" si="5"/>
        <v>10PM</v>
      </c>
      <c r="G41">
        <f t="shared" si="6"/>
        <v>17</v>
      </c>
      <c r="H41">
        <f t="shared" si="8"/>
        <v>24</v>
      </c>
      <c r="I41" s="1" t="str">
        <f t="shared" si="9"/>
        <v>190,216</v>
      </c>
      <c r="K41" s="1" t="str">
        <f t="shared" si="0"/>
        <v>$190,216</v>
      </c>
      <c r="L41">
        <v>9.06</v>
      </c>
    </row>
    <row r="42" spans="1:12">
      <c r="A42" t="s">
        <v>45</v>
      </c>
      <c r="B42" t="str">
        <f t="shared" si="7"/>
        <v xml:space="preserve"> Crazy Ex-Girlfriend </v>
      </c>
      <c r="C42" t="s">
        <v>62</v>
      </c>
      <c r="D42" t="s">
        <v>61</v>
      </c>
      <c r="E42">
        <f t="shared" si="4"/>
        <v>4</v>
      </c>
      <c r="F42" t="str">
        <f t="shared" si="5"/>
        <v>8PM</v>
      </c>
      <c r="G42">
        <f t="shared" si="6"/>
        <v>26</v>
      </c>
      <c r="H42">
        <f t="shared" si="8"/>
        <v>32</v>
      </c>
      <c r="I42" s="1" t="str">
        <f t="shared" si="9"/>
        <v>24,927</v>
      </c>
      <c r="K42" s="1" t="str">
        <f t="shared" si="0"/>
        <v>$24,927</v>
      </c>
    </row>
    <row r="43" spans="1:12">
      <c r="A43" t="s">
        <v>45</v>
      </c>
      <c r="B43" t="str">
        <f t="shared" si="7"/>
        <v xml:space="preserve"> Jane the Virgin </v>
      </c>
      <c r="C43" t="s">
        <v>63</v>
      </c>
      <c r="D43" t="s">
        <v>61</v>
      </c>
      <c r="E43">
        <f t="shared" si="4"/>
        <v>4</v>
      </c>
      <c r="F43" t="str">
        <f t="shared" si="5"/>
        <v>9PM</v>
      </c>
      <c r="G43">
        <f t="shared" si="6"/>
        <v>22</v>
      </c>
      <c r="H43">
        <f t="shared" si="8"/>
        <v>28</v>
      </c>
      <c r="I43" s="1" t="str">
        <f t="shared" si="9"/>
        <v>25,871</v>
      </c>
      <c r="K43" s="1" t="str">
        <f t="shared" si="0"/>
        <v>$25,871</v>
      </c>
    </row>
    <row r="44" spans="1:12">
      <c r="A44" t="s">
        <v>64</v>
      </c>
      <c r="B44" t="str">
        <f t="shared" si="7"/>
        <v xml:space="preserve"> The Muppets </v>
      </c>
      <c r="C44" t="s">
        <v>65</v>
      </c>
      <c r="D44" t="s">
        <v>26</v>
      </c>
      <c r="E44">
        <f t="shared" si="4"/>
        <v>4</v>
      </c>
      <c r="F44" t="str">
        <f t="shared" si="5"/>
        <v>8PM</v>
      </c>
      <c r="G44">
        <f t="shared" si="6"/>
        <v>18</v>
      </c>
      <c r="H44">
        <f t="shared" si="8"/>
        <v>25</v>
      </c>
      <c r="I44" s="1" t="str">
        <f t="shared" si="9"/>
        <v>131,446</v>
      </c>
      <c r="K44" s="1" t="str">
        <f t="shared" si="0"/>
        <v>$131,446</v>
      </c>
      <c r="L44">
        <v>5.78</v>
      </c>
    </row>
    <row r="45" spans="1:12">
      <c r="A45" t="s">
        <v>64</v>
      </c>
      <c r="B45" t="str">
        <f t="shared" si="7"/>
        <v xml:space="preserve"> Fresh Off The Boat </v>
      </c>
      <c r="C45" t="s">
        <v>66</v>
      </c>
      <c r="D45" t="s">
        <v>26</v>
      </c>
      <c r="E45">
        <f t="shared" si="4"/>
        <v>6</v>
      </c>
      <c r="F45" t="str">
        <f t="shared" si="5"/>
        <v>830PM</v>
      </c>
      <c r="G45">
        <f t="shared" si="6"/>
        <v>27</v>
      </c>
      <c r="H45">
        <f t="shared" si="8"/>
        <v>34</v>
      </c>
      <c r="I45" s="1" t="str">
        <f t="shared" si="9"/>
        <v>122,212</v>
      </c>
      <c r="K45" s="1" t="str">
        <f t="shared" si="0"/>
        <v>$122,212</v>
      </c>
      <c r="L45">
        <v>4.74</v>
      </c>
    </row>
    <row r="46" spans="1:12">
      <c r="A46" t="s">
        <v>64</v>
      </c>
      <c r="B46" t="str">
        <f t="shared" si="7"/>
        <v xml:space="preserve">30PM: The Real O’Neals </v>
      </c>
      <c r="C46" t="s">
        <v>67</v>
      </c>
      <c r="D46" t="s">
        <v>26</v>
      </c>
      <c r="E46">
        <f t="shared" si="4"/>
        <v>2</v>
      </c>
      <c r="F46" t="str">
        <f t="shared" si="5"/>
        <v>8</v>
      </c>
      <c r="G46">
        <f t="shared" si="6"/>
        <v>26</v>
      </c>
      <c r="H46">
        <f t="shared" si="8"/>
        <v>44</v>
      </c>
      <c r="I46" s="1" t="str">
        <f t="shared" si="9"/>
        <v>80,690 (midseason)</v>
      </c>
      <c r="K46" s="1" t="e">
        <f t="shared" si="0"/>
        <v>#VALUE!</v>
      </c>
    </row>
    <row r="47" spans="1:12">
      <c r="A47" t="s">
        <v>64</v>
      </c>
      <c r="B47" t="str">
        <f t="shared" si="7"/>
        <v xml:space="preserve"> Marvel’s Agents of SHIELD </v>
      </c>
      <c r="C47" t="s">
        <v>68</v>
      </c>
      <c r="D47" t="s">
        <v>26</v>
      </c>
      <c r="E47">
        <f t="shared" si="4"/>
        <v>4</v>
      </c>
      <c r="F47" t="str">
        <f t="shared" si="5"/>
        <v>9PM</v>
      </c>
      <c r="G47">
        <f t="shared" si="6"/>
        <v>32</v>
      </c>
      <c r="H47">
        <f t="shared" si="8"/>
        <v>39</v>
      </c>
      <c r="I47" s="1" t="str">
        <f t="shared" si="9"/>
        <v>132,552</v>
      </c>
      <c r="K47" s="1" t="str">
        <f t="shared" si="0"/>
        <v>$132,552</v>
      </c>
      <c r="L47">
        <v>4.9000000000000004</v>
      </c>
    </row>
    <row r="48" spans="1:12">
      <c r="A48" t="s">
        <v>64</v>
      </c>
      <c r="B48" t="str">
        <f t="shared" si="7"/>
        <v xml:space="preserve"> Marvel’s Agent Carter </v>
      </c>
      <c r="C48" t="s">
        <v>69</v>
      </c>
      <c r="D48" t="s">
        <v>26</v>
      </c>
      <c r="E48">
        <f t="shared" si="4"/>
        <v>4</v>
      </c>
      <c r="F48" t="str">
        <f t="shared" si="5"/>
        <v>9PM</v>
      </c>
      <c r="G48">
        <f t="shared" si="6"/>
        <v>28</v>
      </c>
      <c r="H48">
        <f t="shared" si="8"/>
        <v>47</v>
      </c>
      <c r="I48" s="1" t="str">
        <f t="shared" si="9"/>
        <v>135,093 (midseason)</v>
      </c>
      <c r="K48" s="1" t="e">
        <f t="shared" si="0"/>
        <v>#VALUE!</v>
      </c>
    </row>
    <row r="49" spans="1:12">
      <c r="A49" t="s">
        <v>64</v>
      </c>
      <c r="B49" t="e">
        <f t="shared" si="7"/>
        <v>#VALUE!</v>
      </c>
      <c r="C49" t="s">
        <v>70</v>
      </c>
      <c r="D49" t="s">
        <v>26</v>
      </c>
      <c r="E49">
        <f t="shared" si="4"/>
        <v>5</v>
      </c>
      <c r="F49" t="str">
        <f t="shared" si="5"/>
        <v>10PM</v>
      </c>
      <c r="G49" t="e">
        <f t="shared" si="6"/>
        <v>#VALUE!</v>
      </c>
      <c r="H49">
        <f t="shared" si="8"/>
        <v>9</v>
      </c>
      <c r="I49" s="1" t="e">
        <f t="shared" si="9"/>
        <v>#VALUE!</v>
      </c>
      <c r="K49" s="1" t="e">
        <f t="shared" si="0"/>
        <v>#VALUE!</v>
      </c>
    </row>
    <row r="50" spans="1:12">
      <c r="A50" t="s">
        <v>64</v>
      </c>
      <c r="B50" t="str">
        <f t="shared" si="7"/>
        <v xml:space="preserve"> Wicked City </v>
      </c>
      <c r="C50" t="s">
        <v>71</v>
      </c>
      <c r="D50" t="s">
        <v>26</v>
      </c>
      <c r="E50">
        <f t="shared" si="4"/>
        <v>5</v>
      </c>
      <c r="F50" t="str">
        <f t="shared" si="5"/>
        <v>10PM</v>
      </c>
      <c r="G50">
        <f t="shared" si="6"/>
        <v>19</v>
      </c>
      <c r="H50">
        <f t="shared" si="8"/>
        <v>38</v>
      </c>
      <c r="I50" s="1" t="str">
        <f t="shared" si="9"/>
        <v>107,588 (midseason)</v>
      </c>
      <c r="K50" s="1" t="e">
        <f t="shared" si="0"/>
        <v>#VALUE!</v>
      </c>
    </row>
    <row r="51" spans="1:12">
      <c r="A51" t="s">
        <v>64</v>
      </c>
      <c r="B51" t="str">
        <f t="shared" si="7"/>
        <v xml:space="preserve"> NCIS </v>
      </c>
      <c r="C51" t="s">
        <v>72</v>
      </c>
      <c r="D51" t="s">
        <v>33</v>
      </c>
      <c r="E51">
        <f t="shared" si="4"/>
        <v>4</v>
      </c>
      <c r="F51" t="str">
        <f t="shared" si="5"/>
        <v>8PM</v>
      </c>
      <c r="G51">
        <f t="shared" si="6"/>
        <v>11</v>
      </c>
      <c r="H51">
        <f t="shared" si="8"/>
        <v>18</v>
      </c>
      <c r="I51" s="1" t="str">
        <f t="shared" si="9"/>
        <v>145,083</v>
      </c>
      <c r="K51" s="1" t="str">
        <f t="shared" si="0"/>
        <v>$145,083</v>
      </c>
      <c r="L51">
        <v>16.53</v>
      </c>
    </row>
    <row r="52" spans="1:12">
      <c r="A52" t="s">
        <v>64</v>
      </c>
      <c r="B52" t="str">
        <f t="shared" si="7"/>
        <v xml:space="preserve"> NCIS: New Orleans </v>
      </c>
      <c r="C52" t="s">
        <v>73</v>
      </c>
      <c r="D52" t="s">
        <v>33</v>
      </c>
      <c r="E52">
        <f t="shared" si="4"/>
        <v>4</v>
      </c>
      <c r="F52" t="str">
        <f t="shared" si="5"/>
        <v>9PM</v>
      </c>
      <c r="G52">
        <f t="shared" si="6"/>
        <v>24</v>
      </c>
      <c r="H52">
        <f t="shared" si="8"/>
        <v>31</v>
      </c>
      <c r="I52" s="1" t="str">
        <f t="shared" si="9"/>
        <v>117,752</v>
      </c>
      <c r="J52">
        <v>12.22</v>
      </c>
      <c r="K52" s="1" t="str">
        <f t="shared" si="0"/>
        <v>$117,752</v>
      </c>
      <c r="L52">
        <v>12.86</v>
      </c>
    </row>
    <row r="53" spans="1:12">
      <c r="A53" t="s">
        <v>64</v>
      </c>
      <c r="B53" t="str">
        <f t="shared" si="7"/>
        <v xml:space="preserve"> Limitless </v>
      </c>
      <c r="C53" t="s">
        <v>74</v>
      </c>
      <c r="D53" t="s">
        <v>33</v>
      </c>
      <c r="E53">
        <f t="shared" si="4"/>
        <v>5</v>
      </c>
      <c r="F53" t="str">
        <f t="shared" si="5"/>
        <v>10PM</v>
      </c>
      <c r="G53">
        <f t="shared" si="6"/>
        <v>17</v>
      </c>
      <c r="H53">
        <f t="shared" si="8"/>
        <v>24</v>
      </c>
      <c r="I53" s="1" t="str">
        <f t="shared" si="9"/>
        <v>109,434</v>
      </c>
      <c r="J53">
        <v>9.8000000000000007</v>
      </c>
      <c r="K53" s="1" t="str">
        <f t="shared" si="0"/>
        <v>$109,434</v>
      </c>
      <c r="L53">
        <v>9.73</v>
      </c>
    </row>
    <row r="54" spans="1:12">
      <c r="A54" t="s">
        <v>64</v>
      </c>
      <c r="B54" t="str">
        <f t="shared" si="7"/>
        <v xml:space="preserve"> Grandfathered </v>
      </c>
      <c r="C54" t="s">
        <v>75</v>
      </c>
      <c r="D54" t="s">
        <v>34</v>
      </c>
      <c r="E54">
        <f t="shared" si="4"/>
        <v>4</v>
      </c>
      <c r="F54" t="str">
        <f t="shared" si="5"/>
        <v>8PM</v>
      </c>
      <c r="G54">
        <f t="shared" si="6"/>
        <v>20</v>
      </c>
      <c r="H54">
        <f t="shared" si="8"/>
        <v>27</v>
      </c>
      <c r="I54" s="1" t="str">
        <f t="shared" si="9"/>
        <v>109,935</v>
      </c>
      <c r="K54" s="1" t="str">
        <f t="shared" si="0"/>
        <v>$109,935</v>
      </c>
      <c r="L54">
        <v>5.34</v>
      </c>
    </row>
    <row r="55" spans="1:12">
      <c r="A55" t="s">
        <v>64</v>
      </c>
      <c r="B55" t="str">
        <f t="shared" si="7"/>
        <v xml:space="preserve"> The Grinder </v>
      </c>
      <c r="C55" t="s">
        <v>76</v>
      </c>
      <c r="D55" t="s">
        <v>34</v>
      </c>
      <c r="E55">
        <f t="shared" si="4"/>
        <v>6</v>
      </c>
      <c r="F55" t="str">
        <f t="shared" si="5"/>
        <v>830PM</v>
      </c>
      <c r="G55">
        <f t="shared" si="6"/>
        <v>20</v>
      </c>
      <c r="H55">
        <f t="shared" si="8"/>
        <v>27</v>
      </c>
      <c r="I55" s="1" t="str">
        <f t="shared" si="9"/>
        <v>107,368</v>
      </c>
      <c r="K55" s="1" t="str">
        <f t="shared" si="0"/>
        <v>$107,368</v>
      </c>
      <c r="L55">
        <v>4.9800000000000004</v>
      </c>
    </row>
    <row r="56" spans="1:12">
      <c r="A56" t="s">
        <v>64</v>
      </c>
      <c r="B56" t="str">
        <f t="shared" si="7"/>
        <v xml:space="preserve"> Scream Queens </v>
      </c>
      <c r="C56" t="s">
        <v>77</v>
      </c>
      <c r="D56" t="s">
        <v>34</v>
      </c>
      <c r="E56">
        <f t="shared" si="4"/>
        <v>4</v>
      </c>
      <c r="F56" t="str">
        <f t="shared" si="5"/>
        <v>9PM</v>
      </c>
      <c r="G56">
        <f t="shared" si="6"/>
        <v>20</v>
      </c>
      <c r="H56">
        <f t="shared" si="8"/>
        <v>27</v>
      </c>
      <c r="I56" s="1" t="str">
        <f t="shared" si="9"/>
        <v>144,560</v>
      </c>
      <c r="K56" s="1" t="str">
        <f t="shared" si="0"/>
        <v>$144,560</v>
      </c>
      <c r="L56">
        <v>3.47</v>
      </c>
    </row>
    <row r="57" spans="1:12">
      <c r="A57" t="s">
        <v>64</v>
      </c>
      <c r="B57" t="str">
        <f t="shared" si="7"/>
        <v xml:space="preserve"> New Girl </v>
      </c>
      <c r="C57" t="s">
        <v>78</v>
      </c>
      <c r="D57" t="s">
        <v>34</v>
      </c>
      <c r="E57">
        <f t="shared" ref="E57:E104" si="10">FIND(":",C57)</f>
        <v>4</v>
      </c>
      <c r="F57" t="str">
        <f t="shared" ref="F57:F104" si="11">LEFT(C57,E57-1)</f>
        <v>9PM</v>
      </c>
      <c r="G57">
        <f t="shared" ref="G57:G104" si="12">FIND("$",C57)</f>
        <v>15</v>
      </c>
      <c r="H57">
        <f t="shared" si="8"/>
        <v>34</v>
      </c>
      <c r="I57" s="1" t="str">
        <f t="shared" si="9"/>
        <v>150,913 (midseason)</v>
      </c>
      <c r="K57" s="1" t="e">
        <f t="shared" si="0"/>
        <v>#VALUE!</v>
      </c>
    </row>
    <row r="58" spans="1:12">
      <c r="A58" t="s">
        <v>64</v>
      </c>
      <c r="B58" t="str">
        <f t="shared" si="7"/>
        <v xml:space="preserve"> Guide To Surviving Life </v>
      </c>
      <c r="C58" t="s">
        <v>79</v>
      </c>
      <c r="D58" t="s">
        <v>34</v>
      </c>
      <c r="E58">
        <f t="shared" si="10"/>
        <v>6</v>
      </c>
      <c r="F58" t="str">
        <f t="shared" si="11"/>
        <v>930PM</v>
      </c>
      <c r="G58">
        <f t="shared" si="12"/>
        <v>32</v>
      </c>
      <c r="H58">
        <f t="shared" si="8"/>
        <v>50</v>
      </c>
      <c r="I58" s="1" t="str">
        <f t="shared" si="9"/>
        <v>89,355 (midseason)</v>
      </c>
      <c r="K58" s="1" t="e">
        <f t="shared" si="0"/>
        <v>#VALUE!</v>
      </c>
    </row>
    <row r="59" spans="1:12">
      <c r="A59" t="s">
        <v>64</v>
      </c>
      <c r="B59" t="str">
        <f t="shared" si="7"/>
        <v xml:space="preserve"> The Voice </v>
      </c>
      <c r="C59" t="s">
        <v>80</v>
      </c>
      <c r="D59" t="s">
        <v>39</v>
      </c>
      <c r="E59">
        <f t="shared" si="10"/>
        <v>4</v>
      </c>
      <c r="F59" t="str">
        <f t="shared" si="11"/>
        <v>8PM</v>
      </c>
      <c r="G59">
        <f t="shared" si="12"/>
        <v>16</v>
      </c>
      <c r="H59">
        <f t="shared" si="8"/>
        <v>23</v>
      </c>
      <c r="I59" s="1" t="str">
        <f t="shared" si="9"/>
        <v>219,461</v>
      </c>
      <c r="K59" s="1" t="str">
        <f t="shared" si="0"/>
        <v>$219,461</v>
      </c>
    </row>
    <row r="60" spans="1:12">
      <c r="A60" t="s">
        <v>64</v>
      </c>
      <c r="B60" t="str">
        <f t="shared" si="7"/>
        <v xml:space="preserve"> Heartbreaker </v>
      </c>
      <c r="C60" t="s">
        <v>81</v>
      </c>
      <c r="D60" t="s">
        <v>39</v>
      </c>
      <c r="E60">
        <f t="shared" si="10"/>
        <v>4</v>
      </c>
      <c r="F60" t="str">
        <f t="shared" si="11"/>
        <v>9PM</v>
      </c>
      <c r="G60">
        <f t="shared" si="12"/>
        <v>19</v>
      </c>
      <c r="H60">
        <f t="shared" si="8"/>
        <v>25</v>
      </c>
      <c r="I60" s="1" t="str">
        <f t="shared" si="9"/>
        <v>94,485</v>
      </c>
      <c r="K60" s="1" t="str">
        <f t="shared" si="0"/>
        <v>$94,485</v>
      </c>
    </row>
    <row r="61" spans="1:12">
      <c r="A61" t="s">
        <v>64</v>
      </c>
      <c r="B61" t="str">
        <f t="shared" si="7"/>
        <v xml:space="preserve"> Best Time Ever </v>
      </c>
      <c r="C61" t="s">
        <v>82</v>
      </c>
      <c r="D61" t="s">
        <v>39</v>
      </c>
      <c r="E61">
        <f t="shared" si="10"/>
        <v>5</v>
      </c>
      <c r="F61" t="str">
        <f t="shared" si="11"/>
        <v>10PM</v>
      </c>
      <c r="G61">
        <f t="shared" si="12"/>
        <v>22</v>
      </c>
      <c r="H61">
        <f t="shared" si="8"/>
        <v>28</v>
      </c>
      <c r="I61" s="1" t="str">
        <f t="shared" si="9"/>
        <v>98,296</v>
      </c>
      <c r="K61" s="1" t="str">
        <f t="shared" si="0"/>
        <v>$98,296</v>
      </c>
    </row>
    <row r="62" spans="1:12">
      <c r="A62" t="s">
        <v>64</v>
      </c>
      <c r="B62" t="str">
        <f t="shared" si="7"/>
        <v xml:space="preserve"> Chicago Med </v>
      </c>
      <c r="C62" t="s">
        <v>83</v>
      </c>
      <c r="D62" t="s">
        <v>39</v>
      </c>
      <c r="E62">
        <f t="shared" si="10"/>
        <v>5</v>
      </c>
      <c r="F62" t="str">
        <f t="shared" si="11"/>
        <v>10PM</v>
      </c>
      <c r="G62">
        <f t="shared" si="12"/>
        <v>19</v>
      </c>
      <c r="H62">
        <f t="shared" si="8"/>
        <v>26</v>
      </c>
      <c r="I62" s="1" t="str">
        <f t="shared" si="9"/>
        <v>109,846</v>
      </c>
      <c r="K62" s="1" t="str">
        <f t="shared" si="0"/>
        <v>$109,846</v>
      </c>
    </row>
    <row r="63" spans="1:12">
      <c r="A63" t="s">
        <v>64</v>
      </c>
      <c r="B63" t="str">
        <f t="shared" si="7"/>
        <v xml:space="preserve"> Chicago Fire </v>
      </c>
      <c r="C63" t="s">
        <v>84</v>
      </c>
      <c r="D63" t="s">
        <v>39</v>
      </c>
      <c r="E63">
        <f t="shared" si="10"/>
        <v>5</v>
      </c>
      <c r="F63" t="str">
        <f t="shared" si="11"/>
        <v>10PM</v>
      </c>
      <c r="G63">
        <f t="shared" si="12"/>
        <v>20</v>
      </c>
      <c r="H63">
        <f t="shared" si="8"/>
        <v>27</v>
      </c>
      <c r="I63" s="1" t="str">
        <f t="shared" si="9"/>
        <v>141,925</v>
      </c>
      <c r="K63" s="1" t="str">
        <f t="shared" si="0"/>
        <v>$141,925</v>
      </c>
    </row>
    <row r="64" spans="1:12">
      <c r="A64" t="s">
        <v>64</v>
      </c>
      <c r="B64" t="str">
        <f t="shared" si="7"/>
        <v xml:space="preserve"> The Flash </v>
      </c>
      <c r="C64" t="s">
        <v>85</v>
      </c>
      <c r="D64" t="s">
        <v>61</v>
      </c>
      <c r="E64">
        <f t="shared" si="10"/>
        <v>4</v>
      </c>
      <c r="F64" t="str">
        <f t="shared" si="11"/>
        <v>8PM</v>
      </c>
      <c r="G64">
        <f t="shared" si="12"/>
        <v>16</v>
      </c>
      <c r="H64">
        <f t="shared" si="8"/>
        <v>22</v>
      </c>
      <c r="I64" s="1" t="str">
        <f t="shared" si="9"/>
        <v>68,501</v>
      </c>
      <c r="K64" s="1" t="str">
        <f t="shared" si="0"/>
        <v>$68,501</v>
      </c>
    </row>
    <row r="65" spans="1:12">
      <c r="A65" t="s">
        <v>64</v>
      </c>
      <c r="B65" t="str">
        <f t="shared" si="7"/>
        <v xml:space="preserve"> I Zombie </v>
      </c>
      <c r="C65" t="s">
        <v>86</v>
      </c>
      <c r="D65" t="s">
        <v>61</v>
      </c>
      <c r="E65">
        <f t="shared" si="10"/>
        <v>4</v>
      </c>
      <c r="F65" t="str">
        <f t="shared" si="11"/>
        <v>9PM</v>
      </c>
      <c r="G65">
        <f t="shared" si="12"/>
        <v>15</v>
      </c>
      <c r="H65">
        <f t="shared" si="8"/>
        <v>21</v>
      </c>
      <c r="I65" s="1" t="str">
        <f t="shared" si="9"/>
        <v>34,805</v>
      </c>
      <c r="K65" s="1" t="str">
        <f t="shared" si="0"/>
        <v>$34,805</v>
      </c>
    </row>
    <row r="66" spans="1:12">
      <c r="A66" t="s">
        <v>87</v>
      </c>
      <c r="B66" t="str">
        <f t="shared" si="7"/>
        <v xml:space="preserve"> The Middle </v>
      </c>
      <c r="C66" t="s">
        <v>88</v>
      </c>
      <c r="D66" t="s">
        <v>26</v>
      </c>
      <c r="E66">
        <f t="shared" si="10"/>
        <v>4</v>
      </c>
      <c r="F66" t="str">
        <f t="shared" si="11"/>
        <v>8PM</v>
      </c>
      <c r="G66">
        <f t="shared" si="12"/>
        <v>17</v>
      </c>
      <c r="H66">
        <f t="shared" si="8"/>
        <v>24</v>
      </c>
      <c r="I66" s="1" t="str">
        <f t="shared" si="9"/>
        <v>134,872</v>
      </c>
      <c r="K66" s="1" t="str">
        <f t="shared" si="0"/>
        <v>$134,872</v>
      </c>
      <c r="L66">
        <v>7.91</v>
      </c>
    </row>
    <row r="67" spans="1:12">
      <c r="A67" t="s">
        <v>87</v>
      </c>
      <c r="B67" t="str">
        <f t="shared" si="7"/>
        <v xml:space="preserve"> The Goldbergs </v>
      </c>
      <c r="C67" t="s">
        <v>89</v>
      </c>
      <c r="D67" t="s">
        <v>26</v>
      </c>
      <c r="E67">
        <f t="shared" si="10"/>
        <v>6</v>
      </c>
      <c r="F67" t="str">
        <f t="shared" si="11"/>
        <v>830PM</v>
      </c>
      <c r="G67">
        <f t="shared" si="12"/>
        <v>22</v>
      </c>
      <c r="H67">
        <f t="shared" si="8"/>
        <v>29</v>
      </c>
      <c r="I67" s="1" t="str">
        <f t="shared" si="9"/>
        <v>135,226</v>
      </c>
      <c r="K67" s="1" t="str">
        <f t="shared" ref="K67:K130" si="13">DOLLAR(I67,0)</f>
        <v>$135,226</v>
      </c>
      <c r="L67">
        <v>7.39</v>
      </c>
    </row>
    <row r="68" spans="1:12">
      <c r="A68" t="s">
        <v>87</v>
      </c>
      <c r="B68" t="str">
        <f t="shared" si="7"/>
        <v xml:space="preserve"> Modern Family </v>
      </c>
      <c r="C68" t="s">
        <v>90</v>
      </c>
      <c r="D68" t="s">
        <v>26</v>
      </c>
      <c r="E68">
        <f t="shared" si="10"/>
        <v>4</v>
      </c>
      <c r="F68" t="str">
        <f t="shared" si="11"/>
        <v>9PM</v>
      </c>
      <c r="G68">
        <f t="shared" si="12"/>
        <v>20</v>
      </c>
      <c r="H68">
        <f t="shared" si="8"/>
        <v>27</v>
      </c>
      <c r="I68" s="1" t="str">
        <f t="shared" si="9"/>
        <v>236,296</v>
      </c>
      <c r="K68" s="1" t="str">
        <f t="shared" si="13"/>
        <v>$236,296</v>
      </c>
      <c r="L68">
        <v>8.7200000000000006</v>
      </c>
    </row>
    <row r="69" spans="1:12">
      <c r="A69" t="s">
        <v>87</v>
      </c>
      <c r="B69" t="str">
        <f t="shared" ref="B69:B100" si="14">MID(C69,E69+1,G69-E69-1)</f>
        <v xml:space="preserve"> Black-ish </v>
      </c>
      <c r="C69" t="s">
        <v>91</v>
      </c>
      <c r="D69" t="s">
        <v>26</v>
      </c>
      <c r="E69">
        <f t="shared" si="10"/>
        <v>6</v>
      </c>
      <c r="F69" t="str">
        <f t="shared" si="11"/>
        <v>930PM</v>
      </c>
      <c r="G69">
        <f t="shared" si="12"/>
        <v>18</v>
      </c>
      <c r="H69">
        <f t="shared" ref="H69:H100" si="15">LEN(C69)</f>
        <v>25</v>
      </c>
      <c r="I69" s="1" t="str">
        <f t="shared" ref="I69:I100" si="16">RIGHT(C69,H69-G69)</f>
        <v>155,928</v>
      </c>
      <c r="K69" s="1" t="str">
        <f t="shared" si="13"/>
        <v>$155,928</v>
      </c>
      <c r="L69">
        <v>5.94</v>
      </c>
    </row>
    <row r="70" spans="1:12">
      <c r="A70" t="s">
        <v>87</v>
      </c>
      <c r="B70" t="str">
        <f t="shared" si="14"/>
        <v xml:space="preserve"> Nashville </v>
      </c>
      <c r="C70" t="s">
        <v>92</v>
      </c>
      <c r="D70" t="s">
        <v>26</v>
      </c>
      <c r="E70">
        <f t="shared" si="10"/>
        <v>5</v>
      </c>
      <c r="F70" t="str">
        <f t="shared" si="11"/>
        <v>10PM</v>
      </c>
      <c r="G70">
        <f t="shared" si="12"/>
        <v>17</v>
      </c>
      <c r="H70">
        <f t="shared" si="15"/>
        <v>23</v>
      </c>
      <c r="I70" s="1" t="str">
        <f t="shared" si="16"/>
        <v>92,965</v>
      </c>
      <c r="K70" s="1" t="str">
        <f t="shared" si="13"/>
        <v>$92,965</v>
      </c>
      <c r="L70">
        <v>4.72</v>
      </c>
    </row>
    <row r="71" spans="1:12">
      <c r="A71" t="s">
        <v>87</v>
      </c>
      <c r="B71" t="str">
        <f t="shared" si="14"/>
        <v xml:space="preserve"> Secrets and Lies </v>
      </c>
      <c r="C71" t="s">
        <v>93</v>
      </c>
      <c r="D71" t="s">
        <v>26</v>
      </c>
      <c r="E71">
        <f t="shared" si="10"/>
        <v>5</v>
      </c>
      <c r="F71" t="str">
        <f t="shared" si="11"/>
        <v>10PM</v>
      </c>
      <c r="G71">
        <f t="shared" si="12"/>
        <v>24</v>
      </c>
      <c r="H71">
        <f t="shared" si="15"/>
        <v>43</v>
      </c>
      <c r="I71" s="1" t="str">
        <f t="shared" si="16"/>
        <v>101,882 (midseason)</v>
      </c>
      <c r="K71" s="1" t="e">
        <f t="shared" si="13"/>
        <v>#VALUE!</v>
      </c>
    </row>
    <row r="72" spans="1:12">
      <c r="A72" t="s">
        <v>87</v>
      </c>
      <c r="B72" t="str">
        <f t="shared" si="14"/>
        <v xml:space="preserve"> Survivor </v>
      </c>
      <c r="C72" t="s">
        <v>94</v>
      </c>
      <c r="D72" t="s">
        <v>33</v>
      </c>
      <c r="E72">
        <f t="shared" si="10"/>
        <v>4</v>
      </c>
      <c r="F72" t="str">
        <f t="shared" si="11"/>
        <v>8PM</v>
      </c>
      <c r="G72">
        <f t="shared" si="12"/>
        <v>15</v>
      </c>
      <c r="H72">
        <f t="shared" si="15"/>
        <v>22</v>
      </c>
      <c r="I72" s="1" t="str">
        <f t="shared" si="16"/>
        <v>121,952</v>
      </c>
      <c r="K72" s="1" t="str">
        <f t="shared" si="13"/>
        <v>$121,952</v>
      </c>
    </row>
    <row r="73" spans="1:12">
      <c r="A73" t="s">
        <v>87</v>
      </c>
      <c r="B73" t="str">
        <f t="shared" si="14"/>
        <v xml:space="preserve"> Criminal Minds </v>
      </c>
      <c r="C73" t="s">
        <v>95</v>
      </c>
      <c r="D73" t="s">
        <v>33</v>
      </c>
      <c r="E73">
        <f t="shared" si="10"/>
        <v>4</v>
      </c>
      <c r="F73" t="str">
        <f t="shared" si="11"/>
        <v>9PM</v>
      </c>
      <c r="G73">
        <f t="shared" si="12"/>
        <v>21</v>
      </c>
      <c r="H73">
        <f t="shared" si="15"/>
        <v>28</v>
      </c>
      <c r="I73" s="1" t="str">
        <f t="shared" si="16"/>
        <v>129,945</v>
      </c>
      <c r="J73">
        <v>10.08</v>
      </c>
      <c r="K73" s="1" t="str">
        <f t="shared" si="13"/>
        <v>$129,945</v>
      </c>
      <c r="L73">
        <v>10.08</v>
      </c>
    </row>
    <row r="74" spans="1:12">
      <c r="A74" t="s">
        <v>87</v>
      </c>
      <c r="B74" t="str">
        <f t="shared" si="14"/>
        <v xml:space="preserve"> Code Black </v>
      </c>
      <c r="C74" t="s">
        <v>96</v>
      </c>
      <c r="D74" t="s">
        <v>33</v>
      </c>
      <c r="E74">
        <f t="shared" si="10"/>
        <v>5</v>
      </c>
      <c r="F74" t="str">
        <f t="shared" si="11"/>
        <v>10PM</v>
      </c>
      <c r="G74">
        <f t="shared" si="12"/>
        <v>18</v>
      </c>
      <c r="H74">
        <f t="shared" si="15"/>
        <v>25</v>
      </c>
      <c r="I74" s="1" t="str">
        <f t="shared" si="16"/>
        <v>125,715</v>
      </c>
      <c r="K74" s="1" t="str">
        <f t="shared" si="13"/>
        <v>$125,715</v>
      </c>
      <c r="L74">
        <v>8.58</v>
      </c>
    </row>
    <row r="75" spans="1:12">
      <c r="A75" t="s">
        <v>87</v>
      </c>
      <c r="B75" t="str">
        <f t="shared" si="14"/>
        <v xml:space="preserve"> Rosewood </v>
      </c>
      <c r="C75" t="s">
        <v>97</v>
      </c>
      <c r="D75" t="s">
        <v>34</v>
      </c>
      <c r="E75">
        <f t="shared" si="10"/>
        <v>4</v>
      </c>
      <c r="F75" t="str">
        <f t="shared" si="11"/>
        <v>8PM</v>
      </c>
      <c r="G75">
        <f t="shared" si="12"/>
        <v>15</v>
      </c>
      <c r="H75">
        <f t="shared" si="15"/>
        <v>21</v>
      </c>
      <c r="I75" s="1" t="str">
        <f t="shared" si="16"/>
        <v>89,835</v>
      </c>
      <c r="K75" s="1" t="str">
        <f t="shared" si="13"/>
        <v>$89,835</v>
      </c>
      <c r="L75">
        <v>6.23</v>
      </c>
    </row>
    <row r="76" spans="1:12">
      <c r="A76" t="s">
        <v>87</v>
      </c>
      <c r="B76" t="str">
        <f t="shared" si="14"/>
        <v xml:space="preserve"> Empire </v>
      </c>
      <c r="C76" t="s">
        <v>98</v>
      </c>
      <c r="D76" t="s">
        <v>34</v>
      </c>
      <c r="E76">
        <f t="shared" si="10"/>
        <v>4</v>
      </c>
      <c r="F76" t="str">
        <f t="shared" si="11"/>
        <v>9PM</v>
      </c>
      <c r="G76">
        <f t="shared" si="12"/>
        <v>13</v>
      </c>
      <c r="H76">
        <f t="shared" si="15"/>
        <v>20</v>
      </c>
      <c r="I76" s="1" t="str">
        <f t="shared" si="16"/>
        <v>521,794</v>
      </c>
      <c r="J76">
        <v>14.96</v>
      </c>
      <c r="K76" s="1" t="str">
        <f t="shared" si="13"/>
        <v>$521,794</v>
      </c>
      <c r="L76">
        <v>13.74</v>
      </c>
    </row>
    <row r="77" spans="1:12">
      <c r="A77" t="s">
        <v>87</v>
      </c>
      <c r="B77" t="e">
        <f t="shared" si="14"/>
        <v>#VALUE!</v>
      </c>
      <c r="C77" t="s">
        <v>99</v>
      </c>
      <c r="D77" t="s">
        <v>34</v>
      </c>
      <c r="E77" t="e">
        <f t="shared" si="10"/>
        <v>#VALUE!</v>
      </c>
      <c r="F77" t="e">
        <f t="shared" si="11"/>
        <v>#VALUE!</v>
      </c>
      <c r="G77">
        <f t="shared" si="12"/>
        <v>15</v>
      </c>
      <c r="H77">
        <f t="shared" si="15"/>
        <v>34</v>
      </c>
      <c r="I77" s="1" t="str">
        <f t="shared" si="16"/>
        <v>151,245 (midseason)</v>
      </c>
      <c r="K77" s="1" t="e">
        <f t="shared" si="13"/>
        <v>#VALUE!</v>
      </c>
    </row>
    <row r="78" spans="1:12">
      <c r="A78" t="s">
        <v>87</v>
      </c>
      <c r="B78" t="e">
        <f t="shared" si="14"/>
        <v>#VALUE!</v>
      </c>
      <c r="C78" t="s">
        <v>100</v>
      </c>
      <c r="D78" t="s">
        <v>34</v>
      </c>
      <c r="E78" t="e">
        <f t="shared" si="10"/>
        <v>#VALUE!</v>
      </c>
      <c r="F78" t="e">
        <f t="shared" si="11"/>
        <v>#VALUE!</v>
      </c>
      <c r="G78">
        <f t="shared" si="12"/>
        <v>13</v>
      </c>
      <c r="H78">
        <f t="shared" si="15"/>
        <v>32</v>
      </c>
      <c r="I78" s="1" t="str">
        <f t="shared" si="16"/>
        <v>115,762 (midseason)</v>
      </c>
      <c r="K78" s="1" t="e">
        <f t="shared" si="13"/>
        <v>#VALUE!</v>
      </c>
    </row>
    <row r="79" spans="1:12">
      <c r="A79" t="s">
        <v>87</v>
      </c>
      <c r="B79" t="str">
        <f t="shared" si="14"/>
        <v xml:space="preserve"> Mysteries of Laura </v>
      </c>
      <c r="C79" t="s">
        <v>101</v>
      </c>
      <c r="D79" t="s">
        <v>39</v>
      </c>
      <c r="E79">
        <f t="shared" si="10"/>
        <v>4</v>
      </c>
      <c r="F79" t="str">
        <f t="shared" si="11"/>
        <v>8PM</v>
      </c>
      <c r="G79">
        <f t="shared" si="12"/>
        <v>25</v>
      </c>
      <c r="H79">
        <f t="shared" si="15"/>
        <v>31</v>
      </c>
      <c r="I79" s="1" t="str">
        <f t="shared" si="16"/>
        <v>68,585</v>
      </c>
      <c r="K79" s="1" t="str">
        <f t="shared" si="13"/>
        <v>$68,585</v>
      </c>
      <c r="L79">
        <v>7.36</v>
      </c>
    </row>
    <row r="80" spans="1:12">
      <c r="A80" t="s">
        <v>87</v>
      </c>
      <c r="B80" t="str">
        <f t="shared" si="14"/>
        <v xml:space="preserve"> Law &amp; Order: SVU </v>
      </c>
      <c r="C80" t="s">
        <v>102</v>
      </c>
      <c r="D80" t="s">
        <v>39</v>
      </c>
      <c r="E80">
        <f t="shared" si="10"/>
        <v>4</v>
      </c>
      <c r="F80" t="str">
        <f t="shared" si="11"/>
        <v>9PM</v>
      </c>
      <c r="G80">
        <f t="shared" si="12"/>
        <v>23</v>
      </c>
      <c r="H80">
        <f t="shared" si="15"/>
        <v>29</v>
      </c>
      <c r="I80" s="1" t="str">
        <f t="shared" si="16"/>
        <v>85,553</v>
      </c>
      <c r="K80" s="1" t="str">
        <f t="shared" si="13"/>
        <v>$85,553</v>
      </c>
      <c r="L80">
        <v>6.73</v>
      </c>
    </row>
    <row r="81" spans="1:12">
      <c r="A81" t="s">
        <v>87</v>
      </c>
      <c r="B81" t="str">
        <f t="shared" si="14"/>
        <v xml:space="preserve"> Chicago P.D. </v>
      </c>
      <c r="C81" t="s">
        <v>103</v>
      </c>
      <c r="D81" t="s">
        <v>39</v>
      </c>
      <c r="E81">
        <f t="shared" si="10"/>
        <v>5</v>
      </c>
      <c r="F81" t="str">
        <f t="shared" si="11"/>
        <v>10PM</v>
      </c>
      <c r="G81">
        <f t="shared" si="12"/>
        <v>20</v>
      </c>
      <c r="H81">
        <f t="shared" si="15"/>
        <v>27</v>
      </c>
      <c r="I81" s="1" t="str">
        <f t="shared" si="16"/>
        <v>119,065</v>
      </c>
      <c r="K81" s="1" t="str">
        <f t="shared" si="13"/>
        <v>$119,065</v>
      </c>
      <c r="L81">
        <v>6.65</v>
      </c>
    </row>
    <row r="82" spans="1:12">
      <c r="A82" t="s">
        <v>87</v>
      </c>
      <c r="B82" t="str">
        <f t="shared" si="14"/>
        <v xml:space="preserve"> Arrow </v>
      </c>
      <c r="C82" t="s">
        <v>104</v>
      </c>
      <c r="D82" t="s">
        <v>61</v>
      </c>
      <c r="E82">
        <f t="shared" si="10"/>
        <v>4</v>
      </c>
      <c r="F82" t="str">
        <f t="shared" si="11"/>
        <v>8PM</v>
      </c>
      <c r="G82">
        <f t="shared" si="12"/>
        <v>12</v>
      </c>
      <c r="H82">
        <f t="shared" si="15"/>
        <v>18</v>
      </c>
      <c r="I82" s="1" t="str">
        <f t="shared" si="16"/>
        <v>53,285</v>
      </c>
      <c r="K82" s="1" t="str">
        <f t="shared" si="13"/>
        <v>$53,285</v>
      </c>
    </row>
    <row r="83" spans="1:12">
      <c r="A83" t="s">
        <v>87</v>
      </c>
      <c r="B83" t="str">
        <f t="shared" si="14"/>
        <v xml:space="preserve"> Supernatural </v>
      </c>
      <c r="C83" t="s">
        <v>105</v>
      </c>
      <c r="D83" t="s">
        <v>61</v>
      </c>
      <c r="E83">
        <f t="shared" si="10"/>
        <v>4</v>
      </c>
      <c r="F83" t="str">
        <f t="shared" si="11"/>
        <v>9PM</v>
      </c>
      <c r="G83">
        <f t="shared" si="12"/>
        <v>19</v>
      </c>
      <c r="H83">
        <f t="shared" si="15"/>
        <v>25</v>
      </c>
      <c r="I83" s="1" t="str">
        <f t="shared" si="16"/>
        <v>38,293</v>
      </c>
      <c r="K83" s="1" t="str">
        <f t="shared" si="13"/>
        <v>$38,293</v>
      </c>
    </row>
    <row r="84" spans="1:12">
      <c r="A84" t="s">
        <v>106</v>
      </c>
      <c r="B84" t="str">
        <f t="shared" si="14"/>
        <v xml:space="preserve"> Grey’s Anatomy </v>
      </c>
      <c r="C84" t="s">
        <v>107</v>
      </c>
      <c r="D84" t="s">
        <v>26</v>
      </c>
      <c r="E84">
        <f t="shared" si="10"/>
        <v>4</v>
      </c>
      <c r="F84" t="str">
        <f t="shared" si="11"/>
        <v>8PM</v>
      </c>
      <c r="G84">
        <f t="shared" si="12"/>
        <v>21</v>
      </c>
      <c r="H84">
        <f t="shared" si="15"/>
        <v>28</v>
      </c>
      <c r="I84" s="1" t="str">
        <f t="shared" si="16"/>
        <v>160,415</v>
      </c>
      <c r="K84" s="1" t="str">
        <f t="shared" si="13"/>
        <v>$160,415</v>
      </c>
      <c r="L84">
        <v>8.58</v>
      </c>
    </row>
    <row r="85" spans="1:12">
      <c r="A85" t="s">
        <v>106</v>
      </c>
      <c r="B85" t="str">
        <f t="shared" si="14"/>
        <v xml:space="preserve"> Scandal </v>
      </c>
      <c r="C85" t="s">
        <v>108</v>
      </c>
      <c r="D85" t="s">
        <v>26</v>
      </c>
      <c r="E85">
        <f t="shared" si="10"/>
        <v>4</v>
      </c>
      <c r="F85" t="str">
        <f t="shared" si="11"/>
        <v>9PM</v>
      </c>
      <c r="G85">
        <f t="shared" si="12"/>
        <v>14</v>
      </c>
      <c r="H85">
        <f t="shared" si="15"/>
        <v>21</v>
      </c>
      <c r="I85" s="1" t="str">
        <f t="shared" si="16"/>
        <v>207,355</v>
      </c>
      <c r="K85" s="1" t="str">
        <f t="shared" si="13"/>
        <v>$207,355</v>
      </c>
      <c r="L85">
        <v>9.1199999999999992</v>
      </c>
    </row>
    <row r="86" spans="1:12">
      <c r="A86" t="s">
        <v>106</v>
      </c>
      <c r="B86" t="str">
        <f t="shared" si="14"/>
        <v xml:space="preserve"> How to Get Away with Murder </v>
      </c>
      <c r="C86" t="s">
        <v>109</v>
      </c>
      <c r="D86" t="s">
        <v>26</v>
      </c>
      <c r="E86">
        <f t="shared" si="10"/>
        <v>5</v>
      </c>
      <c r="F86" t="str">
        <f t="shared" si="11"/>
        <v>10PM</v>
      </c>
      <c r="G86">
        <f t="shared" si="12"/>
        <v>35</v>
      </c>
      <c r="H86">
        <f t="shared" si="15"/>
        <v>42</v>
      </c>
      <c r="I86" s="1" t="str">
        <f t="shared" si="16"/>
        <v>229,794</v>
      </c>
      <c r="K86" s="1" t="str">
        <f t="shared" si="13"/>
        <v>$229,794</v>
      </c>
      <c r="L86">
        <v>7.53</v>
      </c>
    </row>
    <row r="87" spans="1:12">
      <c r="A87" t="s">
        <v>106</v>
      </c>
      <c r="B87" t="e">
        <f t="shared" si="14"/>
        <v>#VALUE!</v>
      </c>
      <c r="C87" t="s">
        <v>110</v>
      </c>
      <c r="D87" t="s">
        <v>26</v>
      </c>
      <c r="E87" t="e">
        <f t="shared" si="10"/>
        <v>#VALUE!</v>
      </c>
      <c r="F87" t="e">
        <f t="shared" si="11"/>
        <v>#VALUE!</v>
      </c>
      <c r="G87">
        <f t="shared" si="12"/>
        <v>11</v>
      </c>
      <c r="H87">
        <f t="shared" si="15"/>
        <v>30</v>
      </c>
      <c r="I87" s="1" t="str">
        <f t="shared" si="16"/>
        <v>167,566 (midseason)</v>
      </c>
      <c r="K87" s="1" t="e">
        <f t="shared" si="13"/>
        <v>#VALUE!</v>
      </c>
    </row>
    <row r="88" spans="1:12">
      <c r="A88" t="s">
        <v>106</v>
      </c>
      <c r="B88" t="str">
        <f t="shared" si="14"/>
        <v xml:space="preserve"> Thursday Night Football (through November) </v>
      </c>
      <c r="C88" t="s">
        <v>176</v>
      </c>
      <c r="D88" t="s">
        <v>33</v>
      </c>
      <c r="E88">
        <f t="shared" si="10"/>
        <v>4</v>
      </c>
      <c r="F88" t="str">
        <f t="shared" si="11"/>
        <v>8PM</v>
      </c>
      <c r="G88">
        <f t="shared" si="12"/>
        <v>49</v>
      </c>
      <c r="H88">
        <f t="shared" si="15"/>
        <v>56</v>
      </c>
      <c r="I88" s="1" t="str">
        <f t="shared" si="16"/>
        <v>462,622</v>
      </c>
      <c r="K88" s="1" t="str">
        <f t="shared" si="13"/>
        <v>$462,622</v>
      </c>
    </row>
    <row r="89" spans="1:12">
      <c r="A89" t="s">
        <v>106</v>
      </c>
      <c r="B89" t="str">
        <f t="shared" si="14"/>
        <v xml:space="preserve"> The Big Bang Theory </v>
      </c>
      <c r="C89" t="s">
        <v>111</v>
      </c>
      <c r="D89" t="s">
        <v>33</v>
      </c>
      <c r="E89">
        <f t="shared" si="10"/>
        <v>4</v>
      </c>
      <c r="F89" t="str">
        <f t="shared" si="11"/>
        <v>8PM</v>
      </c>
      <c r="G89">
        <f t="shared" si="12"/>
        <v>26</v>
      </c>
      <c r="H89">
        <f t="shared" si="15"/>
        <v>33</v>
      </c>
      <c r="I89" s="1" t="str">
        <f t="shared" si="16"/>
        <v>266,163</v>
      </c>
      <c r="K89" s="1" t="str">
        <f t="shared" si="13"/>
        <v>$266,163</v>
      </c>
    </row>
    <row r="90" spans="1:12">
      <c r="A90" t="s">
        <v>106</v>
      </c>
      <c r="B90" t="str">
        <f t="shared" si="14"/>
        <v xml:space="preserve"> Life in Pieces </v>
      </c>
      <c r="C90" t="s">
        <v>112</v>
      </c>
      <c r="D90" t="s">
        <v>33</v>
      </c>
      <c r="E90">
        <f t="shared" si="10"/>
        <v>6</v>
      </c>
      <c r="F90" t="str">
        <f t="shared" si="11"/>
        <v>830PM</v>
      </c>
      <c r="G90">
        <f t="shared" si="12"/>
        <v>23</v>
      </c>
      <c r="H90">
        <f t="shared" si="15"/>
        <v>30</v>
      </c>
      <c r="I90" s="1" t="str">
        <f t="shared" si="16"/>
        <v>142,812</v>
      </c>
      <c r="K90" s="1" t="str">
        <f t="shared" si="13"/>
        <v>$142,812</v>
      </c>
    </row>
    <row r="91" spans="1:12">
      <c r="A91" t="s">
        <v>106</v>
      </c>
      <c r="B91" t="str">
        <f t="shared" si="14"/>
        <v xml:space="preserve"> Mom </v>
      </c>
      <c r="C91" t="s">
        <v>113</v>
      </c>
      <c r="D91" t="s">
        <v>33</v>
      </c>
      <c r="E91">
        <f t="shared" si="10"/>
        <v>4</v>
      </c>
      <c r="F91" t="str">
        <f t="shared" si="11"/>
        <v>9PM</v>
      </c>
      <c r="G91">
        <f t="shared" si="12"/>
        <v>10</v>
      </c>
      <c r="H91">
        <f t="shared" si="15"/>
        <v>17</v>
      </c>
      <c r="I91" s="1" t="str">
        <f t="shared" si="16"/>
        <v>123,966</v>
      </c>
      <c r="K91" s="1" t="str">
        <f t="shared" si="13"/>
        <v>$123,966</v>
      </c>
    </row>
    <row r="92" spans="1:12">
      <c r="A92" t="s">
        <v>106</v>
      </c>
      <c r="B92" t="str">
        <f t="shared" si="14"/>
        <v xml:space="preserve"> Angel From Hell </v>
      </c>
      <c r="C92" t="s">
        <v>114</v>
      </c>
      <c r="D92" t="s">
        <v>33</v>
      </c>
      <c r="E92">
        <f t="shared" si="10"/>
        <v>6</v>
      </c>
      <c r="F92" t="str">
        <f t="shared" si="11"/>
        <v>930PM</v>
      </c>
      <c r="G92">
        <f t="shared" si="12"/>
        <v>24</v>
      </c>
      <c r="H92">
        <f t="shared" si="15"/>
        <v>31</v>
      </c>
      <c r="I92" s="1" t="str">
        <f t="shared" si="16"/>
        <v>119,138</v>
      </c>
      <c r="K92" s="1" t="str">
        <f t="shared" si="13"/>
        <v>$119,138</v>
      </c>
    </row>
    <row r="93" spans="1:12">
      <c r="A93" t="s">
        <v>106</v>
      </c>
      <c r="B93" t="str">
        <f t="shared" si="14"/>
        <v xml:space="preserve"> Elementary </v>
      </c>
      <c r="C93" t="s">
        <v>115</v>
      </c>
      <c r="D93" t="s">
        <v>33</v>
      </c>
      <c r="E93">
        <f t="shared" si="10"/>
        <v>5</v>
      </c>
      <c r="F93" t="str">
        <f t="shared" si="11"/>
        <v>10PM</v>
      </c>
      <c r="G93">
        <f t="shared" si="12"/>
        <v>18</v>
      </c>
      <c r="H93">
        <f t="shared" si="15"/>
        <v>25</v>
      </c>
      <c r="I93" s="1" t="str">
        <f t="shared" si="16"/>
        <v>101,651</v>
      </c>
      <c r="K93" s="1" t="str">
        <f t="shared" si="13"/>
        <v>$101,651</v>
      </c>
    </row>
    <row r="94" spans="1:12">
      <c r="A94" t="s">
        <v>106</v>
      </c>
      <c r="B94" t="str">
        <f t="shared" si="14"/>
        <v xml:space="preserve"> Bones </v>
      </c>
      <c r="C94" t="s">
        <v>116</v>
      </c>
      <c r="D94" t="s">
        <v>34</v>
      </c>
      <c r="E94">
        <f t="shared" si="10"/>
        <v>4</v>
      </c>
      <c r="F94" t="str">
        <f t="shared" si="11"/>
        <v>8PM</v>
      </c>
      <c r="G94">
        <f t="shared" si="12"/>
        <v>12</v>
      </c>
      <c r="H94">
        <f t="shared" si="15"/>
        <v>18</v>
      </c>
      <c r="I94" s="1" t="str">
        <f t="shared" si="16"/>
        <v>92,183</v>
      </c>
      <c r="K94" s="1" t="str">
        <f t="shared" si="13"/>
        <v>$92,183</v>
      </c>
      <c r="L94">
        <v>6.2</v>
      </c>
    </row>
    <row r="95" spans="1:12">
      <c r="A95" t="s">
        <v>106</v>
      </c>
      <c r="B95" t="str">
        <f t="shared" si="14"/>
        <v xml:space="preserve"> Sleepy Hollow </v>
      </c>
      <c r="C95" t="s">
        <v>117</v>
      </c>
      <c r="D95" t="s">
        <v>34</v>
      </c>
      <c r="E95">
        <f t="shared" si="10"/>
        <v>4</v>
      </c>
      <c r="F95" t="str">
        <f t="shared" si="11"/>
        <v>9PM</v>
      </c>
      <c r="G95">
        <f t="shared" si="12"/>
        <v>20</v>
      </c>
      <c r="H95">
        <f t="shared" si="15"/>
        <v>27</v>
      </c>
      <c r="I95" s="1" t="str">
        <f t="shared" si="16"/>
        <v>121,733</v>
      </c>
      <c r="K95" s="1" t="str">
        <f t="shared" si="13"/>
        <v>$121,733</v>
      </c>
      <c r="L95">
        <v>3.46</v>
      </c>
    </row>
    <row r="96" spans="1:12">
      <c r="A96" t="s">
        <v>106</v>
      </c>
      <c r="B96" t="str">
        <f t="shared" si="14"/>
        <v xml:space="preserve"> American Idol </v>
      </c>
      <c r="C96" t="s">
        <v>118</v>
      </c>
      <c r="D96" t="s">
        <v>34</v>
      </c>
      <c r="E96">
        <f t="shared" si="10"/>
        <v>4</v>
      </c>
      <c r="F96" t="str">
        <f t="shared" si="11"/>
        <v>8PM</v>
      </c>
      <c r="G96">
        <f t="shared" si="12"/>
        <v>20</v>
      </c>
      <c r="H96">
        <f t="shared" si="15"/>
        <v>39</v>
      </c>
      <c r="I96" s="1" t="str">
        <f t="shared" si="16"/>
        <v>134,247 (midseason)</v>
      </c>
      <c r="K96" s="1" t="e">
        <f t="shared" si="13"/>
        <v>#VALUE!</v>
      </c>
    </row>
    <row r="97" spans="1:12">
      <c r="A97" t="s">
        <v>106</v>
      </c>
      <c r="B97" t="str">
        <f t="shared" si="14"/>
        <v xml:space="preserve"> Heroes Reborn </v>
      </c>
      <c r="C97" t="s">
        <v>119</v>
      </c>
      <c r="D97" t="s">
        <v>39</v>
      </c>
      <c r="E97">
        <f t="shared" si="10"/>
        <v>4</v>
      </c>
      <c r="F97" t="str">
        <f t="shared" si="11"/>
        <v>8PM</v>
      </c>
      <c r="G97">
        <f t="shared" si="12"/>
        <v>20</v>
      </c>
      <c r="H97">
        <f t="shared" si="15"/>
        <v>27</v>
      </c>
      <c r="I97" s="1" t="str">
        <f t="shared" si="16"/>
        <v>128,321</v>
      </c>
      <c r="K97" s="1" t="str">
        <f t="shared" si="13"/>
        <v>$128,321</v>
      </c>
      <c r="L97">
        <v>5</v>
      </c>
    </row>
    <row r="98" spans="1:12">
      <c r="A98" t="s">
        <v>106</v>
      </c>
      <c r="B98" t="str">
        <f t="shared" si="14"/>
        <v xml:space="preserve"> You, Me and the End of the World </v>
      </c>
      <c r="C98" t="s">
        <v>120</v>
      </c>
      <c r="D98" t="s">
        <v>39</v>
      </c>
      <c r="E98">
        <f t="shared" si="10"/>
        <v>4</v>
      </c>
      <c r="F98" t="str">
        <f t="shared" si="11"/>
        <v>8PM</v>
      </c>
      <c r="G98">
        <f t="shared" si="12"/>
        <v>39</v>
      </c>
      <c r="H98">
        <f t="shared" si="15"/>
        <v>57</v>
      </c>
      <c r="I98" s="1" t="str">
        <f t="shared" si="16"/>
        <v>63,000 (midseason)</v>
      </c>
      <c r="K98" s="1" t="e">
        <f t="shared" si="13"/>
        <v>#VALUE!</v>
      </c>
    </row>
    <row r="99" spans="1:12">
      <c r="A99" t="s">
        <v>106</v>
      </c>
      <c r="B99" t="str">
        <f t="shared" si="14"/>
        <v xml:space="preserve"> The Blacklist </v>
      </c>
      <c r="C99" t="s">
        <v>121</v>
      </c>
      <c r="D99" t="s">
        <v>39</v>
      </c>
      <c r="E99">
        <f t="shared" si="10"/>
        <v>4</v>
      </c>
      <c r="F99" t="str">
        <f t="shared" si="11"/>
        <v>9PM</v>
      </c>
      <c r="G99">
        <f t="shared" si="12"/>
        <v>20</v>
      </c>
      <c r="H99">
        <f t="shared" si="15"/>
        <v>27</v>
      </c>
      <c r="I99" s="1" t="str">
        <f t="shared" si="16"/>
        <v>180,618</v>
      </c>
      <c r="K99" s="1" t="str">
        <f t="shared" si="13"/>
        <v>$180,618</v>
      </c>
      <c r="L99">
        <v>7.77</v>
      </c>
    </row>
    <row r="100" spans="1:12">
      <c r="A100" t="s">
        <v>106</v>
      </c>
      <c r="B100" t="str">
        <f t="shared" si="14"/>
        <v xml:space="preserve"> The Player </v>
      </c>
      <c r="C100" t="s">
        <v>122</v>
      </c>
      <c r="D100" t="s">
        <v>39</v>
      </c>
      <c r="E100">
        <f t="shared" si="10"/>
        <v>5</v>
      </c>
      <c r="F100" t="str">
        <f t="shared" si="11"/>
        <v>10PM</v>
      </c>
      <c r="G100">
        <f t="shared" si="12"/>
        <v>18</v>
      </c>
      <c r="H100">
        <f t="shared" si="15"/>
        <v>25</v>
      </c>
      <c r="I100" s="1" t="str">
        <f t="shared" si="16"/>
        <v>104,305</v>
      </c>
      <c r="K100" s="1" t="str">
        <f t="shared" si="13"/>
        <v>$104,305</v>
      </c>
      <c r="L100">
        <v>4.58</v>
      </c>
    </row>
    <row r="101" spans="1:12">
      <c r="A101" t="s">
        <v>106</v>
      </c>
      <c r="B101" t="str">
        <f t="shared" ref="B101:B132" si="17">MID(C101,E101+1,G101-E101-1)</f>
        <v xml:space="preserve"> The Vampire Diaries </v>
      </c>
      <c r="C101" t="s">
        <v>123</v>
      </c>
      <c r="D101" t="s">
        <v>61</v>
      </c>
      <c r="E101">
        <f t="shared" si="10"/>
        <v>4</v>
      </c>
      <c r="F101" t="str">
        <f t="shared" si="11"/>
        <v>8PM</v>
      </c>
      <c r="G101">
        <f t="shared" si="12"/>
        <v>26</v>
      </c>
      <c r="H101">
        <f t="shared" ref="H101:H132" si="18">LEN(C101)</f>
        <v>32</v>
      </c>
      <c r="I101" s="1" t="str">
        <f t="shared" ref="I101:I132" si="19">RIGHT(C101,H101-G101)</f>
        <v>45,019</v>
      </c>
      <c r="K101" s="1" t="str">
        <f t="shared" si="13"/>
        <v>$45,019</v>
      </c>
    </row>
    <row r="102" spans="1:12">
      <c r="A102" t="s">
        <v>106</v>
      </c>
      <c r="B102" t="str">
        <f t="shared" si="17"/>
        <v xml:space="preserve"> The Originals </v>
      </c>
      <c r="C102" t="s">
        <v>124</v>
      </c>
      <c r="D102" t="s">
        <v>61</v>
      </c>
      <c r="E102">
        <f t="shared" si="10"/>
        <v>4</v>
      </c>
      <c r="F102" t="str">
        <f t="shared" si="11"/>
        <v>9PM</v>
      </c>
      <c r="G102">
        <f t="shared" si="12"/>
        <v>20</v>
      </c>
      <c r="H102">
        <f t="shared" si="18"/>
        <v>26</v>
      </c>
      <c r="I102" s="1" t="str">
        <f t="shared" si="19"/>
        <v>31,492</v>
      </c>
      <c r="K102" s="1" t="str">
        <f t="shared" si="13"/>
        <v>$31,492</v>
      </c>
    </row>
    <row r="103" spans="1:12">
      <c r="A103" t="s">
        <v>125</v>
      </c>
      <c r="B103" t="str">
        <f t="shared" si="17"/>
        <v xml:space="preserve"> Last Man Standing </v>
      </c>
      <c r="C103" t="s">
        <v>126</v>
      </c>
      <c r="D103" t="s">
        <v>26</v>
      </c>
      <c r="E103">
        <f t="shared" si="10"/>
        <v>4</v>
      </c>
      <c r="F103" t="str">
        <f t="shared" si="11"/>
        <v>8PM</v>
      </c>
      <c r="G103">
        <f t="shared" si="12"/>
        <v>24</v>
      </c>
      <c r="H103">
        <f t="shared" si="18"/>
        <v>30</v>
      </c>
      <c r="I103" s="1" t="str">
        <f t="shared" si="19"/>
        <v>64,881</v>
      </c>
      <c r="K103" s="1" t="str">
        <f t="shared" si="13"/>
        <v>$64,881</v>
      </c>
      <c r="L103">
        <v>6.55</v>
      </c>
    </row>
    <row r="104" spans="1:12">
      <c r="A104" t="s">
        <v>125</v>
      </c>
      <c r="B104" t="str">
        <f t="shared" si="17"/>
        <v xml:space="preserve"> Dr. Ken </v>
      </c>
      <c r="C104" t="s">
        <v>127</v>
      </c>
      <c r="D104" t="s">
        <v>26</v>
      </c>
      <c r="E104">
        <f t="shared" si="10"/>
        <v>6</v>
      </c>
      <c r="F104" t="str">
        <f t="shared" si="11"/>
        <v>830PM</v>
      </c>
      <c r="G104">
        <f t="shared" si="12"/>
        <v>16</v>
      </c>
      <c r="H104">
        <f t="shared" si="18"/>
        <v>22</v>
      </c>
      <c r="I104" s="1" t="str">
        <f t="shared" si="19"/>
        <v>63,434</v>
      </c>
      <c r="K104" s="1" t="str">
        <f t="shared" si="13"/>
        <v>$63,434</v>
      </c>
      <c r="L104">
        <v>6.71</v>
      </c>
    </row>
    <row r="105" spans="1:12">
      <c r="A105" t="s">
        <v>125</v>
      </c>
      <c r="B105" t="str">
        <f t="shared" si="17"/>
        <v xml:space="preserve"> Uncle Buck </v>
      </c>
      <c r="C105" t="s">
        <v>128</v>
      </c>
      <c r="D105" t="s">
        <v>26</v>
      </c>
      <c r="E105">
        <f t="shared" ref="E105:E132" si="20">FIND(":",C105)</f>
        <v>6</v>
      </c>
      <c r="F105" t="str">
        <f t="shared" ref="F105:F132" si="21">LEFT(C105,E105-1)</f>
        <v>830PM</v>
      </c>
      <c r="G105">
        <f t="shared" ref="G105:G132" si="22">FIND("$",C105)</f>
        <v>19</v>
      </c>
      <c r="H105">
        <f t="shared" si="18"/>
        <v>37</v>
      </c>
      <c r="I105" s="1" t="str">
        <f t="shared" si="19"/>
        <v>75,000 (midseason)</v>
      </c>
      <c r="K105" s="1" t="e">
        <f t="shared" si="13"/>
        <v>#VALUE!</v>
      </c>
    </row>
    <row r="106" spans="1:12">
      <c r="A106" t="s">
        <v>125</v>
      </c>
      <c r="B106" t="str">
        <f t="shared" si="17"/>
        <v xml:space="preserve"> Shark Tank </v>
      </c>
      <c r="C106" t="s">
        <v>129</v>
      </c>
      <c r="D106" t="s">
        <v>26</v>
      </c>
      <c r="E106">
        <f t="shared" si="20"/>
        <v>4</v>
      </c>
      <c r="F106" t="str">
        <f t="shared" si="21"/>
        <v>9PM</v>
      </c>
      <c r="G106">
        <f t="shared" si="22"/>
        <v>17</v>
      </c>
      <c r="H106">
        <f t="shared" si="18"/>
        <v>24</v>
      </c>
      <c r="I106" s="1" t="str">
        <f t="shared" si="19"/>
        <v>102,047</v>
      </c>
      <c r="K106" s="1" t="str">
        <f t="shared" si="13"/>
        <v>$102,047</v>
      </c>
    </row>
    <row r="107" spans="1:12">
      <c r="A107" t="s">
        <v>125</v>
      </c>
      <c r="B107" t="str">
        <f t="shared" si="17"/>
        <v xml:space="preserve"> 20/20 </v>
      </c>
      <c r="C107" t="s">
        <v>130</v>
      </c>
      <c r="D107" t="s">
        <v>26</v>
      </c>
      <c r="E107">
        <f t="shared" si="20"/>
        <v>5</v>
      </c>
      <c r="F107" t="str">
        <f t="shared" si="21"/>
        <v>10PM</v>
      </c>
      <c r="G107">
        <f t="shared" si="22"/>
        <v>13</v>
      </c>
      <c r="H107">
        <f t="shared" si="18"/>
        <v>19</v>
      </c>
      <c r="I107" s="1" t="str">
        <f t="shared" si="19"/>
        <v>62,565</v>
      </c>
      <c r="K107" s="1" t="str">
        <f t="shared" si="13"/>
        <v>$62,565</v>
      </c>
    </row>
    <row r="108" spans="1:12">
      <c r="A108" t="s">
        <v>125</v>
      </c>
      <c r="B108" t="str">
        <f t="shared" si="17"/>
        <v xml:space="preserve"> The Amazing Race </v>
      </c>
      <c r="C108" t="s">
        <v>131</v>
      </c>
      <c r="D108" t="s">
        <v>33</v>
      </c>
      <c r="E108">
        <f t="shared" si="20"/>
        <v>4</v>
      </c>
      <c r="F108" t="str">
        <f t="shared" si="21"/>
        <v>8PM</v>
      </c>
      <c r="G108">
        <f t="shared" si="22"/>
        <v>23</v>
      </c>
      <c r="H108">
        <f t="shared" si="18"/>
        <v>29</v>
      </c>
      <c r="I108" s="1" t="str">
        <f t="shared" si="19"/>
        <v>66,841</v>
      </c>
      <c r="K108" s="1" t="str">
        <f t="shared" si="13"/>
        <v>$66,841</v>
      </c>
    </row>
    <row r="109" spans="1:12">
      <c r="A109" t="s">
        <v>125</v>
      </c>
      <c r="B109" t="str">
        <f t="shared" si="17"/>
        <v xml:space="preserve"> Hawaii Five-0 </v>
      </c>
      <c r="C109" t="s">
        <v>132</v>
      </c>
      <c r="D109" t="s">
        <v>33</v>
      </c>
      <c r="E109">
        <f t="shared" si="20"/>
        <v>4</v>
      </c>
      <c r="F109" t="str">
        <f t="shared" si="21"/>
        <v>9PM</v>
      </c>
      <c r="G109">
        <f t="shared" si="22"/>
        <v>20</v>
      </c>
      <c r="H109">
        <f t="shared" si="18"/>
        <v>26</v>
      </c>
      <c r="I109" s="1" t="str">
        <f t="shared" si="19"/>
        <v>75,187</v>
      </c>
      <c r="K109" s="1" t="str">
        <f t="shared" si="13"/>
        <v>$75,187</v>
      </c>
      <c r="L109">
        <v>9.25</v>
      </c>
    </row>
    <row r="110" spans="1:12">
      <c r="A110" t="s">
        <v>125</v>
      </c>
      <c r="B110" t="str">
        <f t="shared" si="17"/>
        <v xml:space="preserve"> Blue Bloods </v>
      </c>
      <c r="C110" t="s">
        <v>133</v>
      </c>
      <c r="D110" t="s">
        <v>33</v>
      </c>
      <c r="E110">
        <f t="shared" si="20"/>
        <v>5</v>
      </c>
      <c r="F110" t="str">
        <f t="shared" si="21"/>
        <v>10PM</v>
      </c>
      <c r="G110">
        <f t="shared" si="22"/>
        <v>19</v>
      </c>
      <c r="H110">
        <f t="shared" si="18"/>
        <v>25</v>
      </c>
      <c r="I110" s="1" t="str">
        <f t="shared" si="19"/>
        <v>72,477</v>
      </c>
      <c r="J110">
        <v>10.75</v>
      </c>
      <c r="K110" s="1" t="str">
        <f t="shared" si="13"/>
        <v>$72,477</v>
      </c>
      <c r="L110">
        <v>11.41</v>
      </c>
    </row>
    <row r="111" spans="1:12">
      <c r="A111" t="s">
        <v>125</v>
      </c>
      <c r="B111" t="str">
        <f t="shared" si="17"/>
        <v xml:space="preserve"> Masterchef Junior </v>
      </c>
      <c r="C111" t="s">
        <v>134</v>
      </c>
      <c r="D111" t="s">
        <v>34</v>
      </c>
      <c r="E111">
        <f t="shared" si="20"/>
        <v>4</v>
      </c>
      <c r="F111" t="str">
        <f t="shared" si="21"/>
        <v>8PM</v>
      </c>
      <c r="G111">
        <f t="shared" si="22"/>
        <v>24</v>
      </c>
      <c r="H111">
        <f t="shared" si="18"/>
        <v>30</v>
      </c>
      <c r="I111" s="1" t="str">
        <f t="shared" si="19"/>
        <v>97,451</v>
      </c>
      <c r="K111" s="1" t="str">
        <f t="shared" si="13"/>
        <v>$97,451</v>
      </c>
    </row>
    <row r="112" spans="1:12">
      <c r="A112" t="s">
        <v>125</v>
      </c>
      <c r="B112" t="str">
        <f t="shared" si="17"/>
        <v xml:space="preserve"> Sleepy Hollow </v>
      </c>
      <c r="C112" t="s">
        <v>135</v>
      </c>
      <c r="D112" t="s">
        <v>34</v>
      </c>
      <c r="E112">
        <f t="shared" si="20"/>
        <v>4</v>
      </c>
      <c r="F112" t="str">
        <f t="shared" si="21"/>
        <v>8PM</v>
      </c>
      <c r="G112">
        <f t="shared" si="22"/>
        <v>20</v>
      </c>
      <c r="H112">
        <f t="shared" si="18"/>
        <v>26</v>
      </c>
      <c r="I112" s="1" t="str">
        <f t="shared" si="19"/>
        <v>55,427</v>
      </c>
      <c r="K112" s="1" t="str">
        <f t="shared" si="13"/>
        <v>$55,427</v>
      </c>
    </row>
    <row r="113" spans="1:11">
      <c r="A113" t="s">
        <v>125</v>
      </c>
      <c r="B113" t="str">
        <f t="shared" si="17"/>
        <v xml:space="preserve"> World’s Funniest Fails </v>
      </c>
      <c r="C113" t="s">
        <v>136</v>
      </c>
      <c r="D113" t="s">
        <v>34</v>
      </c>
      <c r="E113">
        <f t="shared" si="20"/>
        <v>4</v>
      </c>
      <c r="F113" t="str">
        <f t="shared" si="21"/>
        <v>9PM</v>
      </c>
      <c r="G113">
        <f t="shared" si="22"/>
        <v>29</v>
      </c>
      <c r="H113">
        <f t="shared" si="18"/>
        <v>35</v>
      </c>
      <c r="I113" s="1" t="str">
        <f t="shared" si="19"/>
        <v>43,587</v>
      </c>
      <c r="K113" s="1" t="str">
        <f t="shared" si="13"/>
        <v>$43,587</v>
      </c>
    </row>
    <row r="114" spans="1:11">
      <c r="A114" t="s">
        <v>125</v>
      </c>
      <c r="B114" t="str">
        <f t="shared" si="17"/>
        <v xml:space="preserve"> Are You Smarter Than A Fifth Grader </v>
      </c>
      <c r="C114" t="s">
        <v>137</v>
      </c>
      <c r="D114" t="s">
        <v>34</v>
      </c>
      <c r="E114">
        <f t="shared" si="20"/>
        <v>4</v>
      </c>
      <c r="F114" t="str">
        <f t="shared" si="21"/>
        <v>9PM</v>
      </c>
      <c r="G114">
        <f t="shared" si="22"/>
        <v>42</v>
      </c>
      <c r="H114">
        <f t="shared" si="18"/>
        <v>60</v>
      </c>
      <c r="I114" s="1" t="str">
        <f t="shared" si="19"/>
        <v>77,634 (midseason)</v>
      </c>
      <c r="K114" s="1" t="e">
        <f t="shared" si="13"/>
        <v>#VALUE!</v>
      </c>
    </row>
    <row r="115" spans="1:11">
      <c r="A115" t="s">
        <v>125</v>
      </c>
      <c r="B115" t="str">
        <f t="shared" si="17"/>
        <v xml:space="preserve"> Undateable </v>
      </c>
      <c r="C115" t="s">
        <v>138</v>
      </c>
      <c r="D115" t="s">
        <v>39</v>
      </c>
      <c r="E115">
        <f t="shared" si="20"/>
        <v>4</v>
      </c>
      <c r="F115" t="str">
        <f t="shared" si="21"/>
        <v>8PM</v>
      </c>
      <c r="G115">
        <f t="shared" si="22"/>
        <v>17</v>
      </c>
      <c r="H115">
        <f t="shared" si="18"/>
        <v>23</v>
      </c>
      <c r="I115" s="1" t="str">
        <f t="shared" si="19"/>
        <v>47,937</v>
      </c>
      <c r="K115" s="1" t="str">
        <f t="shared" si="13"/>
        <v>$47,937</v>
      </c>
    </row>
    <row r="116" spans="1:11">
      <c r="A116" t="s">
        <v>125</v>
      </c>
      <c r="B116" t="str">
        <f t="shared" si="17"/>
        <v xml:space="preserve"> Truth Be Told </v>
      </c>
      <c r="C116" t="s">
        <v>139</v>
      </c>
      <c r="D116" t="s">
        <v>39</v>
      </c>
      <c r="E116">
        <f t="shared" si="20"/>
        <v>6</v>
      </c>
      <c r="F116" t="str">
        <f t="shared" si="21"/>
        <v>830PM</v>
      </c>
      <c r="G116">
        <f t="shared" si="22"/>
        <v>22</v>
      </c>
      <c r="H116">
        <f t="shared" si="18"/>
        <v>28</v>
      </c>
      <c r="I116" s="1" t="str">
        <f t="shared" si="19"/>
        <v>83,099</v>
      </c>
      <c r="K116" s="1" t="str">
        <f t="shared" si="13"/>
        <v>$83,099</v>
      </c>
    </row>
    <row r="117" spans="1:11">
      <c r="A117" t="s">
        <v>125</v>
      </c>
      <c r="B117" t="str">
        <f t="shared" si="17"/>
        <v xml:space="preserve"> Grimm </v>
      </c>
      <c r="C117" t="s">
        <v>140</v>
      </c>
      <c r="D117" t="s">
        <v>39</v>
      </c>
      <c r="E117">
        <f t="shared" si="20"/>
        <v>4</v>
      </c>
      <c r="F117" t="str">
        <f t="shared" si="21"/>
        <v>9PM</v>
      </c>
      <c r="G117">
        <f t="shared" si="22"/>
        <v>12</v>
      </c>
      <c r="H117">
        <f t="shared" si="18"/>
        <v>19</v>
      </c>
      <c r="I117" s="1" t="str">
        <f t="shared" si="19"/>
        <v>100,713</v>
      </c>
      <c r="K117" s="1" t="str">
        <f t="shared" si="13"/>
        <v>$100,713</v>
      </c>
    </row>
    <row r="118" spans="1:11">
      <c r="A118" t="s">
        <v>125</v>
      </c>
      <c r="B118" t="str">
        <f t="shared" si="17"/>
        <v xml:space="preserve"> Dateline NBC </v>
      </c>
      <c r="C118" t="s">
        <v>141</v>
      </c>
      <c r="D118" t="s">
        <v>39</v>
      </c>
      <c r="E118">
        <f t="shared" si="20"/>
        <v>5</v>
      </c>
      <c r="F118" t="str">
        <f t="shared" si="21"/>
        <v>10PM</v>
      </c>
      <c r="G118">
        <f t="shared" si="22"/>
        <v>20</v>
      </c>
      <c r="H118">
        <f t="shared" si="18"/>
        <v>26</v>
      </c>
      <c r="I118" s="1" t="str">
        <f t="shared" si="19"/>
        <v>48,236</v>
      </c>
      <c r="K118" s="1" t="str">
        <f t="shared" si="13"/>
        <v>$48,236</v>
      </c>
    </row>
    <row r="119" spans="1:11">
      <c r="A119" t="s">
        <v>125</v>
      </c>
      <c r="B119" t="str">
        <f t="shared" si="17"/>
        <v xml:space="preserve"> Reign </v>
      </c>
      <c r="C119" t="s">
        <v>142</v>
      </c>
      <c r="D119" t="s">
        <v>61</v>
      </c>
      <c r="E119">
        <f t="shared" si="20"/>
        <v>4</v>
      </c>
      <c r="F119" t="str">
        <f t="shared" si="21"/>
        <v>8PM</v>
      </c>
      <c r="G119">
        <f t="shared" si="22"/>
        <v>12</v>
      </c>
      <c r="H119">
        <f t="shared" si="18"/>
        <v>18</v>
      </c>
      <c r="I119" s="1" t="str">
        <f t="shared" si="19"/>
        <v>19,521</v>
      </c>
      <c r="K119" s="1" t="str">
        <f t="shared" si="13"/>
        <v>$19,521</v>
      </c>
    </row>
    <row r="120" spans="1:11">
      <c r="A120" t="s">
        <v>125</v>
      </c>
      <c r="B120" t="str">
        <f t="shared" si="17"/>
        <v xml:space="preserve"> America’s Next Top Model </v>
      </c>
      <c r="C120" t="s">
        <v>143</v>
      </c>
      <c r="D120" t="s">
        <v>61</v>
      </c>
      <c r="E120">
        <f t="shared" si="20"/>
        <v>4</v>
      </c>
      <c r="F120" t="str">
        <f t="shared" si="21"/>
        <v>9PM</v>
      </c>
      <c r="G120">
        <f t="shared" si="22"/>
        <v>31</v>
      </c>
      <c r="H120">
        <f t="shared" si="18"/>
        <v>37</v>
      </c>
      <c r="I120" s="1" t="str">
        <f t="shared" si="19"/>
        <v>17,267</v>
      </c>
      <c r="K120" s="1" t="str">
        <f t="shared" si="13"/>
        <v>$17,267</v>
      </c>
    </row>
    <row r="121" spans="1:11">
      <c r="A121" t="s">
        <v>144</v>
      </c>
      <c r="B121" t="str">
        <f t="shared" si="17"/>
        <v xml:space="preserve"> ABC’s Saturday Night College Football </v>
      </c>
      <c r="C121" t="s">
        <v>145</v>
      </c>
      <c r="D121" t="s">
        <v>26</v>
      </c>
      <c r="E121">
        <f t="shared" si="20"/>
        <v>4</v>
      </c>
      <c r="F121" t="str">
        <f t="shared" si="21"/>
        <v>8PM</v>
      </c>
      <c r="G121">
        <f t="shared" si="22"/>
        <v>44</v>
      </c>
      <c r="H121">
        <f t="shared" si="18"/>
        <v>51</v>
      </c>
      <c r="I121" s="1" t="str">
        <f t="shared" si="19"/>
        <v>104,290</v>
      </c>
      <c r="K121" s="1" t="str">
        <f t="shared" si="13"/>
        <v>$104,290</v>
      </c>
    </row>
    <row r="122" spans="1:11">
      <c r="A122" t="s">
        <v>144</v>
      </c>
      <c r="B122" t="str">
        <f t="shared" si="17"/>
        <v xml:space="preserve"> Saturday Night Movie </v>
      </c>
      <c r="C122" t="s">
        <v>146</v>
      </c>
      <c r="D122" t="s">
        <v>26</v>
      </c>
      <c r="E122">
        <f t="shared" si="20"/>
        <v>4</v>
      </c>
      <c r="F122" t="str">
        <f t="shared" si="21"/>
        <v>8PM</v>
      </c>
      <c r="G122">
        <f t="shared" si="22"/>
        <v>27</v>
      </c>
      <c r="H122">
        <f t="shared" si="18"/>
        <v>45</v>
      </c>
      <c r="I122" s="1" t="str">
        <f t="shared" si="19"/>
        <v>27,500 (midseason)</v>
      </c>
      <c r="K122" s="1" t="e">
        <f t="shared" si="13"/>
        <v>#VALUE!</v>
      </c>
    </row>
    <row r="123" spans="1:11">
      <c r="A123" t="s">
        <v>144</v>
      </c>
      <c r="B123" t="str">
        <f t="shared" si="17"/>
        <v xml:space="preserve"> Crimetime Saturday </v>
      </c>
      <c r="C123" t="s">
        <v>147</v>
      </c>
      <c r="D123" t="s">
        <v>33</v>
      </c>
      <c r="E123">
        <f t="shared" si="20"/>
        <v>4</v>
      </c>
      <c r="F123" t="str">
        <f t="shared" si="21"/>
        <v>8PM</v>
      </c>
      <c r="G123">
        <f t="shared" si="22"/>
        <v>25</v>
      </c>
      <c r="H123">
        <f t="shared" si="18"/>
        <v>31</v>
      </c>
      <c r="I123" s="1" t="str">
        <f t="shared" si="19"/>
        <v>17,241</v>
      </c>
      <c r="K123" s="1" t="str">
        <f t="shared" si="13"/>
        <v>$17,241</v>
      </c>
    </row>
    <row r="124" spans="1:11">
      <c r="A124" t="s">
        <v>144</v>
      </c>
      <c r="B124" t="str">
        <f t="shared" si="17"/>
        <v xml:space="preserve"> Crimetime Saturday </v>
      </c>
      <c r="C124" t="s">
        <v>148</v>
      </c>
      <c r="D124" t="s">
        <v>33</v>
      </c>
      <c r="E124">
        <f t="shared" si="20"/>
        <v>4</v>
      </c>
      <c r="F124" t="str">
        <f t="shared" si="21"/>
        <v>9PM</v>
      </c>
      <c r="G124">
        <f t="shared" si="22"/>
        <v>25</v>
      </c>
      <c r="H124">
        <f t="shared" si="18"/>
        <v>31</v>
      </c>
      <c r="I124" s="1" t="str">
        <f t="shared" si="19"/>
        <v>18,786</v>
      </c>
      <c r="K124" s="1" t="str">
        <f t="shared" si="13"/>
        <v>$18,786</v>
      </c>
    </row>
    <row r="125" spans="1:11">
      <c r="A125" t="s">
        <v>144</v>
      </c>
      <c r="B125" t="str">
        <f t="shared" si="17"/>
        <v xml:space="preserve"> 48 Hours </v>
      </c>
      <c r="C125" t="s">
        <v>149</v>
      </c>
      <c r="D125" t="s">
        <v>33</v>
      </c>
      <c r="E125">
        <f t="shared" si="20"/>
        <v>5</v>
      </c>
      <c r="F125" t="str">
        <f t="shared" si="21"/>
        <v>10PM</v>
      </c>
      <c r="G125">
        <f t="shared" si="22"/>
        <v>16</v>
      </c>
      <c r="H125">
        <f t="shared" si="18"/>
        <v>22</v>
      </c>
      <c r="I125" s="1" t="str">
        <f t="shared" si="19"/>
        <v>32,351</v>
      </c>
      <c r="K125" s="1" t="str">
        <f t="shared" si="13"/>
        <v>$32,351</v>
      </c>
    </row>
    <row r="126" spans="1:11">
      <c r="A126" t="s">
        <v>144</v>
      </c>
      <c r="B126" t="str">
        <f t="shared" si="17"/>
        <v xml:space="preserve"> Fox Saturday Night College Football </v>
      </c>
      <c r="C126" t="s">
        <v>150</v>
      </c>
      <c r="D126" t="s">
        <v>34</v>
      </c>
      <c r="E126">
        <f t="shared" si="20"/>
        <v>4</v>
      </c>
      <c r="F126" t="str">
        <f t="shared" si="21"/>
        <v>8PM</v>
      </c>
      <c r="G126">
        <f t="shared" si="22"/>
        <v>42</v>
      </c>
      <c r="H126">
        <f t="shared" si="18"/>
        <v>48</v>
      </c>
      <c r="I126" s="1" t="str">
        <f t="shared" si="19"/>
        <v>84,000</v>
      </c>
      <c r="K126" s="1" t="str">
        <f t="shared" si="13"/>
        <v>$84,000</v>
      </c>
    </row>
    <row r="127" spans="1:11">
      <c r="A127" t="s">
        <v>144</v>
      </c>
      <c r="B127" t="str">
        <f t="shared" si="17"/>
        <v xml:space="preserve"> Reruns </v>
      </c>
      <c r="C127" t="s">
        <v>151</v>
      </c>
      <c r="D127" t="s">
        <v>34</v>
      </c>
      <c r="E127">
        <f t="shared" si="20"/>
        <v>4</v>
      </c>
      <c r="F127" t="str">
        <f t="shared" si="21"/>
        <v>8PM</v>
      </c>
      <c r="G127">
        <f t="shared" si="22"/>
        <v>13</v>
      </c>
      <c r="H127">
        <f t="shared" si="18"/>
        <v>19</v>
      </c>
      <c r="I127" s="1" t="str">
        <f t="shared" si="19"/>
        <v>15,625</v>
      </c>
      <c r="K127" s="1" t="str">
        <f t="shared" si="13"/>
        <v>$15,625</v>
      </c>
    </row>
    <row r="128" spans="1:11">
      <c r="A128" t="s">
        <v>144</v>
      </c>
      <c r="B128" t="str">
        <f t="shared" si="17"/>
        <v xml:space="preserve"> Reruns </v>
      </c>
      <c r="C128" t="s">
        <v>152</v>
      </c>
      <c r="D128" t="s">
        <v>34</v>
      </c>
      <c r="E128">
        <f t="shared" si="20"/>
        <v>4</v>
      </c>
      <c r="F128" t="str">
        <f t="shared" si="21"/>
        <v>9PM</v>
      </c>
      <c r="G128">
        <f t="shared" si="22"/>
        <v>13</v>
      </c>
      <c r="H128">
        <f t="shared" si="18"/>
        <v>19</v>
      </c>
      <c r="I128" s="1" t="str">
        <f t="shared" si="19"/>
        <v>15,625</v>
      </c>
      <c r="K128" s="1" t="str">
        <f t="shared" si="13"/>
        <v>$15,625</v>
      </c>
    </row>
    <row r="129" spans="1:11">
      <c r="A129" t="s">
        <v>144</v>
      </c>
      <c r="B129" t="str">
        <f t="shared" si="17"/>
        <v xml:space="preserve"> Repeats </v>
      </c>
      <c r="C129" t="s">
        <v>153</v>
      </c>
      <c r="D129" t="s">
        <v>39</v>
      </c>
      <c r="E129">
        <f t="shared" si="20"/>
        <v>4</v>
      </c>
      <c r="F129" t="str">
        <f t="shared" si="21"/>
        <v>8PM</v>
      </c>
      <c r="G129">
        <f t="shared" si="22"/>
        <v>14</v>
      </c>
      <c r="H129">
        <f t="shared" si="18"/>
        <v>20</v>
      </c>
      <c r="I129" s="1" t="str">
        <f t="shared" si="19"/>
        <v>28,000</v>
      </c>
      <c r="K129" s="1" t="str">
        <f t="shared" si="13"/>
        <v>$28,000</v>
      </c>
    </row>
    <row r="130" spans="1:11">
      <c r="A130" t="s">
        <v>144</v>
      </c>
      <c r="B130" t="str">
        <f t="shared" si="17"/>
        <v xml:space="preserve"> Saturday Dateline Mysteries </v>
      </c>
      <c r="C130" t="s">
        <v>154</v>
      </c>
      <c r="D130" t="s">
        <v>39</v>
      </c>
      <c r="E130">
        <f t="shared" si="20"/>
        <v>4</v>
      </c>
      <c r="F130" t="str">
        <f t="shared" si="21"/>
        <v>8PM</v>
      </c>
      <c r="G130">
        <f t="shared" si="22"/>
        <v>34</v>
      </c>
      <c r="H130">
        <f t="shared" si="18"/>
        <v>40</v>
      </c>
      <c r="I130" s="1" t="str">
        <f t="shared" si="19"/>
        <v>44,500</v>
      </c>
      <c r="K130" s="1" t="str">
        <f t="shared" si="13"/>
        <v>$44,500</v>
      </c>
    </row>
    <row r="131" spans="1:11">
      <c r="A131" t="s">
        <v>144</v>
      </c>
      <c r="B131" t="str">
        <f t="shared" si="17"/>
        <v xml:space="preserve"> Repeats </v>
      </c>
      <c r="C131" t="s">
        <v>174</v>
      </c>
      <c r="D131" t="s">
        <v>39</v>
      </c>
      <c r="E131">
        <f t="shared" si="20"/>
        <v>4</v>
      </c>
      <c r="F131" t="str">
        <f t="shared" si="21"/>
        <v>9PM</v>
      </c>
      <c r="G131">
        <f t="shared" si="22"/>
        <v>14</v>
      </c>
      <c r="H131">
        <f t="shared" si="18"/>
        <v>20</v>
      </c>
      <c r="I131" s="1" t="str">
        <f t="shared" si="19"/>
        <v>28,000</v>
      </c>
      <c r="K131" s="1" t="str">
        <f t="shared" ref="K131:K132" si="23">DOLLAR(I131,0)</f>
        <v>$28,000</v>
      </c>
    </row>
    <row r="132" spans="1:11">
      <c r="A132" t="s">
        <v>144</v>
      </c>
      <c r="B132" t="str">
        <f t="shared" si="17"/>
        <v xml:space="preserve"> SNL Vintage </v>
      </c>
      <c r="C132" t="s">
        <v>155</v>
      </c>
      <c r="D132" t="s">
        <v>39</v>
      </c>
      <c r="E132">
        <f t="shared" si="20"/>
        <v>5</v>
      </c>
      <c r="F132" t="str">
        <f t="shared" si="21"/>
        <v>10PM</v>
      </c>
      <c r="G132">
        <f t="shared" si="22"/>
        <v>19</v>
      </c>
      <c r="H132">
        <f t="shared" si="18"/>
        <v>25</v>
      </c>
      <c r="I132" s="1" t="str">
        <f t="shared" si="19"/>
        <v>28,673</v>
      </c>
      <c r="K132" s="1" t="str">
        <f t="shared" si="23"/>
        <v>$28,673</v>
      </c>
    </row>
  </sheetData>
  <autoFilter ref="C1:J132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workbookViewId="0"/>
  </sheetViews>
  <sheetFormatPr baseColWidth="10" defaultRowHeight="15" x14ac:dyDescent="0"/>
  <cols>
    <col min="1" max="1" width="74" bestFit="1" customWidth="1"/>
  </cols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  <row r="12" spans="1:1">
      <c r="A12" t="s">
        <v>11</v>
      </c>
    </row>
    <row r="13" spans="1:1">
      <c r="A13" t="s">
        <v>12</v>
      </c>
    </row>
    <row r="14" spans="1:1">
      <c r="A14" t="s">
        <v>13</v>
      </c>
    </row>
    <row r="15" spans="1:1">
      <c r="A15" t="s">
        <v>14</v>
      </c>
    </row>
    <row r="16" spans="1:1">
      <c r="A16" t="s">
        <v>15</v>
      </c>
    </row>
    <row r="17" spans="1:1">
      <c r="A17" t="s">
        <v>16</v>
      </c>
    </row>
    <row r="18" spans="1:1">
      <c r="A18" t="s">
        <v>17</v>
      </c>
    </row>
    <row r="19" spans="1:1">
      <c r="A19" t="s">
        <v>18</v>
      </c>
    </row>
    <row r="20" spans="1:1">
      <c r="A20" t="s">
        <v>19</v>
      </c>
    </row>
    <row r="21" spans="1:1">
      <c r="A21" t="s">
        <v>20</v>
      </c>
    </row>
    <row r="22" spans="1:1">
      <c r="A22" t="s">
        <v>21</v>
      </c>
    </row>
    <row r="23" spans="1:1">
      <c r="A23" t="s">
        <v>22</v>
      </c>
    </row>
    <row r="24" spans="1:1">
      <c r="A24" t="s">
        <v>23</v>
      </c>
    </row>
    <row r="25" spans="1:1">
      <c r="A25" t="s">
        <v>24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baseColWidth="10" defaultRowHeight="15" x14ac:dyDescent="0"/>
  <sheetData>
    <row r="1" spans="1:1">
      <c r="A1">
        <v>333.4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LP</vt:lpstr>
      <vt:lpstr>Data for Class</vt:lpstr>
      <vt:lpstr>Project Data</vt:lpstr>
      <vt:lpstr>Ratings-Ad Cost Raw Data</vt:lpstr>
      <vt:lpstr>Old Data</vt:lpstr>
      <vt:lpstr>Sheet1</vt:lpstr>
    </vt:vector>
  </TitlesOfParts>
  <Company>WPI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Blais</dc:creator>
  <cp:lastModifiedBy>Marcel Blais</cp:lastModifiedBy>
  <dcterms:created xsi:type="dcterms:W3CDTF">2015-10-06T19:14:29Z</dcterms:created>
  <dcterms:modified xsi:type="dcterms:W3CDTF">2017-07-18T12:33:19Z</dcterms:modified>
</cp:coreProperties>
</file>